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5940" activeTab="0"/>
  </bookViews>
  <sheets>
    <sheet name="Scoring 2" sheetId="1" r:id="rId1"/>
  </sheets>
  <definedNames>
    <definedName name="_xlnm.Print_Titles" localSheetId="0">'Scoring 2'!$1:$5</definedName>
    <definedName name="Z_72553631_0DDA_453F_9694_E99366359F51_.wvu.PrintTitles" localSheetId="0" hidden="1">'Scoring 2'!$1:$2</definedName>
    <definedName name="Z_F16A5077_FB87_4898_9AB9_7E57CB057999_.wvu.PrintTitles" localSheetId="0" hidden="1">'Scoring 2'!$1:$2</definedName>
  </definedNames>
  <calcPr fullCalcOnLoad="1"/>
</workbook>
</file>

<file path=xl/sharedStrings.xml><?xml version="1.0" encoding="utf-8"?>
<sst xmlns="http://schemas.openxmlformats.org/spreadsheetml/2006/main" count="501" uniqueCount="34">
  <si>
    <t>Expected Return if Odds of Success are 50/50</t>
  </si>
  <si>
    <t>Break Even Odds</t>
  </si>
  <si>
    <t>Should you go for a major suit game?</t>
  </si>
  <si>
    <t>Yes, if you judge success probability to be &gt;</t>
  </si>
  <si>
    <t>Vulnerable</t>
  </si>
  <si>
    <t>Success</t>
  </si>
  <si>
    <t>Aggressive</t>
  </si>
  <si>
    <t>Conservative</t>
  </si>
  <si>
    <t>Net</t>
  </si>
  <si>
    <t>Expctd</t>
  </si>
  <si>
    <t>Problty</t>
  </si>
  <si>
    <t>Bid</t>
  </si>
  <si>
    <t>Make</t>
  </si>
  <si>
    <t>Score</t>
  </si>
  <si>
    <t>IMPs</t>
  </si>
  <si>
    <t>Return</t>
  </si>
  <si>
    <t>Expected Return</t>
  </si>
  <si>
    <t>NonVulnerable</t>
  </si>
  <si>
    <t>Should you go for a no trump game?</t>
  </si>
  <si>
    <t>Should you go for a minor suit game?</t>
  </si>
  <si>
    <t>Should you go for a major suit small slam?</t>
  </si>
  <si>
    <t>(No trump would be the same)</t>
  </si>
  <si>
    <t>Should you go for a minor suit small slam?</t>
  </si>
  <si>
    <t>Should you go for a major suit grand slam?</t>
  </si>
  <si>
    <t>Should you go for a minor suit grand slam?</t>
  </si>
  <si>
    <t xml:space="preserve">    The tables are NOT intended to impact your judgment on the probability of success.  You must calculate the probability BEFORE you can apply the tables' conclusions.  The tables merely do the math once you've exercised your judgment about the hand.</t>
  </si>
  <si>
    <t xml:space="preserve">    The tables assume your opponents are approximately as skilled as you.  Therefore there are generally two possible outcomes on each decision, i. e.,  the opponents will make the same bid as you, or they won't.  If they  </t>
  </si>
  <si>
    <t xml:space="preserve">     The left matrix is based on your calculation that a decision is a 50/50 shot.  The right matrix calculates what the odds of success must be to break even.  In other words, you want your odds to be better than that calculated in the right matrix.</t>
  </si>
  <si>
    <t xml:space="preserve">     On the other hand, you often don’t get perfect defense.  That somewhat argues for making the additional bid, especially below slam.</t>
  </si>
  <si>
    <t xml:space="preserve">     I’d guess in a good game, these last two factors offset each other.</t>
  </si>
  <si>
    <t xml:space="preserve">    The tables ignore the possibility that bidding one more may result in a double.  Given competent opponents, a double will be based on something you likely didn't expect (e.g., trump stack, odd distribution) and should</t>
  </si>
  <si>
    <t>therefore be successful more often than not.  Even if not doubled, any additional undertricks are worth more points than overtricks.  Therefore you need slightly better odds in reality than indicated in the right matrix.</t>
  </si>
  <si>
    <t>won't.  If they make the same decision (and play comparably), the hand is a wash.  The tables therefore address those situations where the decisions are not the same.</t>
  </si>
  <si>
    <t xml:space="preserve">     These charts only consider non-competitive bidding.  There are additional consdierations and possbile outcomes when the opponents are in the acution.  The beakeven odds would nevertheless still apply.</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</si>
</sst>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mm/dd/yy"/>
    <numFmt numFmtId="166" formatCode="_(* #,##0.0_);_(* \(#,##0.0\);_(* &quot;-&quot;??_);_(@_)"/>
    <numFmt numFmtId="167" formatCode="_(* #,##0_);_(* \(#,##0\);_(* &quot;-&quot;??_);_(@_)"/>
    <numFmt numFmtId="168" formatCode="0.0%"/>
    <numFmt numFmtId="169" formatCode="_(&quot;$&quot;* #,##0.000_);_(&quot;$&quot;* \(#,##0.000\);_(&quot;$&quot;* &quot;-&quot;??_);_(@_)"/>
    <numFmt numFmtId="170" formatCode="_(&quot;$&quot;* #,##0.0_);_(&quot;$&quot;* \(#,##0.0\);_(&quot;$&quot;* &quot;-&quot;??_);_(@_)"/>
    <numFmt numFmtId="171" formatCode="_(* #,##0.000_);_(* \(#,##0.000\);_(* &quot;-&quot;??_);_(@_)"/>
    <numFmt numFmtId="172" formatCode=";;;"/>
    <numFmt numFmtId="173" formatCode="&quot;$&quot;#,##0.00"/>
    <numFmt numFmtId="174" formatCode="mmmm\ d\,\ yyyy"/>
    <numFmt numFmtId="175" formatCode="_(&quot;$&quot;* #,##0_);_(&quot;$&quot;* \(#,##0\);_(&quot;$&quot;* &quot;-&quot;??_);_(@_)"/>
    <numFmt numFmtId="176" formatCode="0.00000"/>
    <numFmt numFmtId="177" formatCode="0.0000"/>
    <numFmt numFmtId="178" formatCode="0.0"/>
    <numFmt numFmtId="179" formatCode="0.000"/>
    <numFmt numFmtId="180" formatCode="mm/dd/yyyy\ h:mm\ AM/PM"/>
    <numFmt numFmtId="181" formatCode="0_);\(0\)"/>
    <numFmt numFmtId="182" formatCode="0.00_);\(0.00\)"/>
    <numFmt numFmtId="183" formatCode="0.0000%"/>
    <numFmt numFmtId="184" formatCode="0.0_);\(0.0\)"/>
    <numFmt numFmtId="185" formatCode="m/d/yy"/>
    <numFmt numFmtId="186" formatCode="_(* #,##0.0_);_(* \(#,##0.0\);_(* &quot;-&quot;_);_(@_)"/>
    <numFmt numFmtId="187" formatCode="_(* #,##0.00_);_(* \(#,##0.00\);_(* &quot;-&quot;_);_(@_)"/>
  </numFmts>
  <fonts count="40">
    <font>
      <sz val="12"/>
      <name val="Times New Roman"/>
      <family val="1"/>
    </font>
    <font>
      <sz val="10"/>
      <name val="Arial"/>
      <family val="0"/>
    </font>
    <font>
      <u val="single"/>
      <sz val="10"/>
      <name val="Arial"/>
      <family val="2"/>
    </font>
    <font>
      <b/>
      <sz val="10"/>
      <name val="Arial"/>
      <family val="2"/>
    </font>
    <font>
      <sz val="14"/>
      <name val="Arial"/>
      <family val="2"/>
    </font>
    <font>
      <u val="sing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4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0" borderId="0">
      <alignment/>
      <protection/>
    </xf>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4">
    <xf numFmtId="41" fontId="0" fillId="0" borderId="0" xfId="0" applyAlignment="1">
      <alignment/>
    </xf>
    <xf numFmtId="41" fontId="1" fillId="0" borderId="0" xfId="55" applyNumberFormat="1">
      <alignment/>
      <protection/>
    </xf>
    <xf numFmtId="41" fontId="1" fillId="0" borderId="0" xfId="55" applyNumberFormat="1" applyAlignment="1">
      <alignment horizontal="center"/>
      <protection/>
    </xf>
    <xf numFmtId="41" fontId="1" fillId="0" borderId="0" xfId="55" applyNumberFormat="1" applyFill="1" applyBorder="1">
      <alignment/>
      <protection/>
    </xf>
    <xf numFmtId="41" fontId="2" fillId="0" borderId="0" xfId="55" applyNumberFormat="1" applyFont="1" applyFill="1" applyBorder="1" applyAlignment="1">
      <alignment horizontal="center"/>
      <protection/>
    </xf>
    <xf numFmtId="41" fontId="2" fillId="0" borderId="10" xfId="55" applyNumberFormat="1" applyFont="1" applyFill="1" applyBorder="1" applyAlignment="1">
      <alignment horizontal="center"/>
      <protection/>
    </xf>
    <xf numFmtId="41" fontId="2" fillId="0" borderId="0" xfId="55" applyNumberFormat="1" applyFont="1" applyAlignment="1">
      <alignment horizontal="center"/>
      <protection/>
    </xf>
    <xf numFmtId="41" fontId="1" fillId="0" borderId="0" xfId="55" applyNumberFormat="1" applyFill="1" applyBorder="1" applyAlignment="1">
      <alignment horizontal="center"/>
      <protection/>
    </xf>
    <xf numFmtId="9" fontId="1" fillId="0" borderId="0" xfId="55" applyNumberFormat="1" applyFill="1" applyBorder="1" applyAlignment="1">
      <alignment horizontal="center"/>
      <protection/>
    </xf>
    <xf numFmtId="186" fontId="1" fillId="0" borderId="0" xfId="55" applyNumberFormat="1" applyFont="1" applyFill="1" applyBorder="1" applyAlignment="1">
      <alignment horizontal="center"/>
      <protection/>
    </xf>
    <xf numFmtId="41" fontId="1" fillId="0" borderId="10" xfId="55" applyNumberFormat="1" applyFill="1" applyBorder="1">
      <alignment/>
      <protection/>
    </xf>
    <xf numFmtId="41" fontId="3" fillId="0" borderId="0" xfId="55" applyNumberFormat="1" applyFont="1" applyFill="1" applyBorder="1" applyAlignment="1">
      <alignment horizontal="center"/>
      <protection/>
    </xf>
    <xf numFmtId="41" fontId="1" fillId="0" borderId="0" xfId="55" applyNumberFormat="1" applyFont="1" applyFill="1" applyAlignment="1">
      <alignment horizontal="center"/>
      <protection/>
    </xf>
    <xf numFmtId="41" fontId="1" fillId="0" borderId="0" xfId="55" applyNumberFormat="1" applyFill="1">
      <alignment/>
      <protection/>
    </xf>
    <xf numFmtId="41" fontId="1" fillId="0" borderId="0" xfId="55" applyNumberFormat="1" applyFill="1" applyAlignment="1">
      <alignment horizontal="center"/>
      <protection/>
    </xf>
    <xf numFmtId="41" fontId="3" fillId="0" borderId="0" xfId="55" applyNumberFormat="1" applyFont="1" applyFill="1">
      <alignment/>
      <protection/>
    </xf>
    <xf numFmtId="41" fontId="1" fillId="0" borderId="0" xfId="55" applyNumberFormat="1" applyFont="1" applyFill="1">
      <alignment/>
      <protection/>
    </xf>
    <xf numFmtId="186" fontId="1" fillId="0" borderId="10" xfId="55" applyNumberFormat="1" applyFont="1" applyFill="1" applyBorder="1">
      <alignment/>
      <protection/>
    </xf>
    <xf numFmtId="186" fontId="1" fillId="0" borderId="0" xfId="55" applyNumberFormat="1" applyFont="1" applyFill="1" applyBorder="1">
      <alignment/>
      <protection/>
    </xf>
    <xf numFmtId="41" fontId="4" fillId="0" borderId="0" xfId="55" applyNumberFormat="1" applyFont="1" applyFill="1" applyAlignment="1">
      <alignment horizontal="center"/>
      <protection/>
    </xf>
    <xf numFmtId="41" fontId="1" fillId="0" borderId="0" xfId="55" applyNumberFormat="1" applyFill="1" applyAlignment="1">
      <alignment horizontal="right"/>
      <protection/>
    </xf>
    <xf numFmtId="9" fontId="3" fillId="0" borderId="0" xfId="55" applyNumberFormat="1" applyFont="1" applyFill="1" applyAlignment="1">
      <alignment horizontal="left"/>
      <protection/>
    </xf>
    <xf numFmtId="41" fontId="3" fillId="0" borderId="0" xfId="55" applyNumberFormat="1" applyFont="1" applyFill="1" applyAlignment="1">
      <alignment/>
      <protection/>
    </xf>
    <xf numFmtId="41" fontId="5" fillId="0" borderId="0" xfId="55" applyNumberFormat="1" applyFont="1" applyFill="1" applyAlignment="1">
      <alignment horizontal="center"/>
      <protection/>
    </xf>
    <xf numFmtId="41" fontId="5" fillId="0" borderId="11" xfId="55" applyNumberFormat="1" applyFont="1" applyFill="1" applyBorder="1" applyAlignment="1">
      <alignment horizontal="center"/>
      <protection/>
    </xf>
    <xf numFmtId="41" fontId="5" fillId="0" borderId="12" xfId="55" applyNumberFormat="1" applyFont="1" applyFill="1" applyBorder="1" applyAlignment="1">
      <alignment horizontal="center"/>
      <protection/>
    </xf>
    <xf numFmtId="41" fontId="5" fillId="0" borderId="13" xfId="55" applyNumberFormat="1" applyFont="1" applyFill="1" applyBorder="1" applyAlignment="1">
      <alignment horizontal="center"/>
      <protection/>
    </xf>
    <xf numFmtId="41" fontId="2" fillId="0" borderId="0" xfId="55" applyNumberFormat="1" applyFont="1" applyFill="1" applyAlignment="1">
      <alignment horizontal="center"/>
      <protection/>
    </xf>
    <xf numFmtId="9" fontId="1" fillId="0" borderId="0" xfId="55" applyNumberFormat="1" applyFill="1" applyAlignment="1">
      <alignment horizontal="center"/>
      <protection/>
    </xf>
    <xf numFmtId="41" fontId="1" fillId="0" borderId="14" xfId="55" applyNumberFormat="1" applyFill="1" applyBorder="1" applyAlignment="1">
      <alignment horizontal="center"/>
      <protection/>
    </xf>
    <xf numFmtId="41" fontId="1" fillId="0" borderId="15" xfId="55" applyNumberFormat="1" applyFill="1" applyBorder="1" applyAlignment="1">
      <alignment horizontal="center"/>
      <protection/>
    </xf>
    <xf numFmtId="186" fontId="1" fillId="0" borderId="0" xfId="55" applyNumberFormat="1" applyFont="1" applyFill="1" applyAlignment="1">
      <alignment horizontal="center"/>
      <protection/>
    </xf>
    <xf numFmtId="9" fontId="3" fillId="0" borderId="0" xfId="58" applyFont="1" applyFill="1" applyAlignment="1">
      <alignment horizontal="center"/>
    </xf>
    <xf numFmtId="186" fontId="1" fillId="0" borderId="0" xfId="55" applyNumberFormat="1" applyFont="1" applyFill="1">
      <alignment/>
      <protection/>
    </xf>
    <xf numFmtId="41" fontId="1" fillId="0" borderId="16" xfId="55" applyNumberFormat="1" applyFill="1" applyBorder="1" applyAlignment="1">
      <alignment horizontal="center"/>
      <protection/>
    </xf>
    <xf numFmtId="41" fontId="1" fillId="0" borderId="10" xfId="55" applyNumberFormat="1" applyFill="1" applyBorder="1" applyAlignment="1">
      <alignment horizontal="center"/>
      <protection/>
    </xf>
    <xf numFmtId="41" fontId="1" fillId="0" borderId="17" xfId="55" applyNumberFormat="1" applyFill="1" applyBorder="1" applyAlignment="1">
      <alignment horizontal="center"/>
      <protection/>
    </xf>
    <xf numFmtId="186" fontId="5" fillId="0" borderId="0" xfId="55" applyNumberFormat="1" applyFont="1" applyFill="1" applyAlignment="1">
      <alignment horizontal="center"/>
      <protection/>
    </xf>
    <xf numFmtId="186" fontId="5" fillId="0" borderId="0" xfId="55" applyNumberFormat="1" applyFont="1" applyFill="1">
      <alignment/>
      <protection/>
    </xf>
    <xf numFmtId="9" fontId="3" fillId="0" borderId="0" xfId="55" applyNumberFormat="1" applyFont="1" applyFill="1" applyAlignment="1">
      <alignment horizontal="center"/>
      <protection/>
    </xf>
    <xf numFmtId="181" fontId="1" fillId="0" borderId="15" xfId="55" applyNumberFormat="1" applyFill="1" applyBorder="1" applyAlignment="1">
      <alignment horizontal="center"/>
      <protection/>
    </xf>
    <xf numFmtId="167" fontId="1" fillId="0" borderId="15" xfId="42" applyNumberFormat="1" applyFill="1" applyBorder="1" applyAlignment="1">
      <alignment horizontal="center"/>
    </xf>
    <xf numFmtId="181" fontId="1" fillId="0" borderId="17" xfId="55" applyNumberFormat="1" applyFill="1" applyBorder="1" applyAlignment="1">
      <alignment horizontal="center"/>
      <protection/>
    </xf>
    <xf numFmtId="181" fontId="1" fillId="0" borderId="0" xfId="55" applyNumberFormat="1" applyFill="1" applyAlignment="1">
      <alignment horizontal="center"/>
      <protection/>
    </xf>
    <xf numFmtId="181" fontId="1" fillId="0" borderId="0" xfId="55" applyNumberFormat="1" applyFill="1">
      <alignment/>
      <protection/>
    </xf>
    <xf numFmtId="41" fontId="1" fillId="0" borderId="0" xfId="55" applyNumberFormat="1" applyFont="1" applyFill="1" applyAlignment="1">
      <alignment wrapText="1"/>
      <protection/>
    </xf>
    <xf numFmtId="41" fontId="1" fillId="0" borderId="0" xfId="55" applyNumberFormat="1" applyFont="1" applyFill="1" applyAlignment="1">
      <alignment vertical="top" wrapText="1"/>
      <protection/>
    </xf>
    <xf numFmtId="0" fontId="1" fillId="0" borderId="0" xfId="55" applyNumberFormat="1" applyFont="1" applyFill="1" applyAlignment="1">
      <alignment wrapText="1"/>
      <protection/>
    </xf>
    <xf numFmtId="0" fontId="1" fillId="0" borderId="0" xfId="55" applyNumberFormat="1" applyFont="1" applyFill="1" applyAlignment="1">
      <alignment wrapText="1"/>
      <protection/>
    </xf>
    <xf numFmtId="41" fontId="1" fillId="0" borderId="0" xfId="55" applyNumberFormat="1" applyFont="1" applyFill="1" applyBorder="1" applyAlignment="1">
      <alignment vertical="top" wrapText="1"/>
      <protection/>
    </xf>
    <xf numFmtId="41" fontId="1" fillId="0" borderId="0" xfId="55" applyNumberFormat="1" applyFont="1" applyFill="1" applyBorder="1" applyAlignment="1">
      <alignment vertical="top" wrapText="1"/>
      <protection/>
    </xf>
    <xf numFmtId="41" fontId="1" fillId="0" borderId="10" xfId="55" applyNumberFormat="1" applyFont="1" applyFill="1" applyBorder="1" applyAlignment="1">
      <alignment vertical="top" wrapText="1"/>
      <protection/>
    </xf>
    <xf numFmtId="0" fontId="1" fillId="0" borderId="0" xfId="55" applyNumberFormat="1" applyFont="1" applyFill="1" applyBorder="1" applyAlignment="1">
      <alignment vertical="top" wrapText="1"/>
      <protection/>
    </xf>
    <xf numFmtId="41" fontId="1" fillId="0" borderId="0" xfId="55" applyNumberFormat="1" applyFont="1" applyFill="1" applyBorder="1" applyAlignment="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ridg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63"/>
  <sheetViews>
    <sheetView tabSelected="1" zoomScalePageLayoutView="0" workbookViewId="0" topLeftCell="A15">
      <selection activeCell="J3" sqref="J3"/>
    </sheetView>
  </sheetViews>
  <sheetFormatPr defaultColWidth="8.00390625" defaultRowHeight="15.75"/>
  <cols>
    <col min="1" max="1" width="7.625" style="13" customWidth="1"/>
    <col min="2" max="3" width="5.00390625" style="13" customWidth="1"/>
    <col min="4" max="4" width="5.125" style="13" customWidth="1"/>
    <col min="5" max="7" width="5.00390625" style="13" customWidth="1"/>
    <col min="8" max="8" width="5.50390625" style="13" customWidth="1"/>
    <col min="9" max="9" width="5.00390625" style="13" customWidth="1"/>
    <col min="10" max="10" width="6.625" style="13" customWidth="1"/>
    <col min="11" max="11" width="4.50390625" style="13" customWidth="1"/>
    <col min="12" max="12" width="7.625" style="3" customWidth="1"/>
    <col min="13" max="14" width="5.00390625" style="3" customWidth="1"/>
    <col min="15" max="15" width="5.125" style="3" customWidth="1"/>
    <col min="16" max="18" width="5.00390625" style="3" customWidth="1"/>
    <col min="19" max="19" width="5.50390625" style="3" customWidth="1"/>
    <col min="20" max="20" width="5.00390625" style="3" customWidth="1"/>
    <col min="21" max="21" width="8.625" style="3" customWidth="1"/>
    <col min="22" max="22" width="8.00390625" style="3" customWidth="1"/>
    <col min="23" max="16384" width="8.00390625" style="1" customWidth="1"/>
  </cols>
  <sheetData>
    <row r="1" spans="1:11" ht="12.75">
      <c r="A1" s="12"/>
      <c r="K1" s="14"/>
    </row>
    <row r="3" ht="12.75">
      <c r="K3" s="3"/>
    </row>
    <row r="4" ht="12.75">
      <c r="K4" s="3"/>
    </row>
    <row r="6" spans="1:22" ht="12.75">
      <c r="A6" s="45" t="s">
        <v>25</v>
      </c>
      <c r="B6" s="45"/>
      <c r="C6" s="45"/>
      <c r="D6" s="45"/>
      <c r="E6" s="45"/>
      <c r="F6" s="45"/>
      <c r="G6" s="45"/>
      <c r="H6" s="45"/>
      <c r="I6" s="45"/>
      <c r="J6" s="45"/>
      <c r="L6" s="49" t="s">
        <v>33</v>
      </c>
      <c r="M6" s="50"/>
      <c r="N6" s="50"/>
      <c r="O6" s="50"/>
      <c r="P6" s="50"/>
      <c r="Q6" s="50"/>
      <c r="R6" s="50"/>
      <c r="S6" s="50"/>
      <c r="T6" s="50"/>
      <c r="U6" s="50"/>
      <c r="V6" s="1"/>
    </row>
    <row r="7" spans="1:22" ht="12.75">
      <c r="A7" s="45"/>
      <c r="B7" s="45"/>
      <c r="C7" s="45"/>
      <c r="D7" s="45"/>
      <c r="E7" s="45"/>
      <c r="F7" s="45"/>
      <c r="G7" s="45"/>
      <c r="H7" s="45"/>
      <c r="I7" s="45"/>
      <c r="J7" s="45"/>
      <c r="L7" s="50"/>
      <c r="M7" s="50"/>
      <c r="N7" s="50"/>
      <c r="O7" s="50"/>
      <c r="P7" s="50"/>
      <c r="Q7" s="50"/>
      <c r="R7" s="50"/>
      <c r="S7" s="50"/>
      <c r="T7" s="50"/>
      <c r="U7" s="50"/>
      <c r="V7" s="1"/>
    </row>
    <row r="8" spans="1:21" ht="12.75">
      <c r="A8" s="45"/>
      <c r="B8" s="45"/>
      <c r="C8" s="45"/>
      <c r="D8" s="45"/>
      <c r="E8" s="45"/>
      <c r="F8" s="45"/>
      <c r="G8" s="45"/>
      <c r="H8" s="45"/>
      <c r="I8" s="45"/>
      <c r="J8" s="45"/>
      <c r="L8" s="50"/>
      <c r="M8" s="50"/>
      <c r="N8" s="50"/>
      <c r="O8" s="50"/>
      <c r="P8" s="50"/>
      <c r="Q8" s="50"/>
      <c r="R8" s="50"/>
      <c r="S8" s="50"/>
      <c r="T8" s="50"/>
      <c r="U8" s="50"/>
    </row>
    <row r="9" spans="1:10" ht="12.75">
      <c r="A9" s="45"/>
      <c r="B9" s="45"/>
      <c r="C9" s="45"/>
      <c r="D9" s="45"/>
      <c r="E9" s="45"/>
      <c r="F9" s="45"/>
      <c r="G9" s="45"/>
      <c r="H9" s="45"/>
      <c r="I9" s="45"/>
      <c r="J9" s="45"/>
    </row>
    <row r="10" spans="1:21" ht="12.75">
      <c r="A10" s="16"/>
      <c r="L10" s="46" t="s">
        <v>30</v>
      </c>
      <c r="M10" s="46"/>
      <c r="N10" s="46"/>
      <c r="O10" s="46"/>
      <c r="P10" s="46"/>
      <c r="Q10" s="46"/>
      <c r="R10" s="46"/>
      <c r="S10" s="46"/>
      <c r="T10" s="46"/>
      <c r="U10" s="46"/>
    </row>
    <row r="11" spans="1:21" ht="12.75" customHeight="1">
      <c r="A11" s="46" t="s">
        <v>26</v>
      </c>
      <c r="B11" s="46"/>
      <c r="C11" s="46"/>
      <c r="D11" s="46"/>
      <c r="E11" s="46"/>
      <c r="F11" s="46"/>
      <c r="G11" s="46"/>
      <c r="H11" s="46"/>
      <c r="I11" s="46"/>
      <c r="J11" s="46"/>
      <c r="L11" s="46"/>
      <c r="M11" s="46"/>
      <c r="N11" s="46"/>
      <c r="O11" s="46"/>
      <c r="P11" s="46"/>
      <c r="Q11" s="46"/>
      <c r="R11" s="46"/>
      <c r="S11" s="46"/>
      <c r="T11" s="46"/>
      <c r="U11" s="46"/>
    </row>
    <row r="12" spans="1:21" ht="12.75" customHeight="1">
      <c r="A12" s="46"/>
      <c r="B12" s="46"/>
      <c r="C12" s="46"/>
      <c r="D12" s="46"/>
      <c r="E12" s="46"/>
      <c r="F12" s="46"/>
      <c r="G12" s="46"/>
      <c r="H12" s="46"/>
      <c r="I12" s="46"/>
      <c r="J12" s="46"/>
      <c r="L12" s="46"/>
      <c r="M12" s="46"/>
      <c r="N12" s="46"/>
      <c r="O12" s="46"/>
      <c r="P12" s="46"/>
      <c r="Q12" s="46"/>
      <c r="R12" s="46"/>
      <c r="S12" s="46"/>
      <c r="T12" s="46"/>
      <c r="U12" s="46"/>
    </row>
    <row r="13" spans="1:21" ht="12.75" customHeight="1">
      <c r="A13" s="46"/>
      <c r="B13" s="46"/>
      <c r="C13" s="46"/>
      <c r="D13" s="46"/>
      <c r="E13" s="46"/>
      <c r="F13" s="46"/>
      <c r="G13" s="46"/>
      <c r="H13" s="46"/>
      <c r="I13" s="46"/>
      <c r="J13" s="46"/>
      <c r="L13" s="52" t="s">
        <v>31</v>
      </c>
      <c r="M13" s="52"/>
      <c r="N13" s="52"/>
      <c r="O13" s="52"/>
      <c r="P13" s="52"/>
      <c r="Q13" s="52"/>
      <c r="R13" s="52"/>
      <c r="S13" s="52"/>
      <c r="T13" s="52"/>
      <c r="U13" s="52"/>
    </row>
    <row r="14" spans="1:21" ht="12.75" customHeight="1">
      <c r="A14" s="47" t="s">
        <v>32</v>
      </c>
      <c r="B14" s="48"/>
      <c r="C14" s="48"/>
      <c r="D14" s="48"/>
      <c r="E14" s="48"/>
      <c r="F14" s="48"/>
      <c r="G14" s="48"/>
      <c r="H14" s="48"/>
      <c r="I14" s="48"/>
      <c r="J14" s="48"/>
      <c r="L14" s="52"/>
      <c r="M14" s="52"/>
      <c r="N14" s="52"/>
      <c r="O14" s="52"/>
      <c r="P14" s="52"/>
      <c r="Q14" s="52"/>
      <c r="R14" s="52"/>
      <c r="S14" s="52"/>
      <c r="T14" s="52"/>
      <c r="U14" s="52"/>
    </row>
    <row r="15" spans="1:21" ht="12.75" customHeight="1">
      <c r="A15" s="48"/>
      <c r="B15" s="48"/>
      <c r="C15" s="48"/>
      <c r="D15" s="48"/>
      <c r="E15" s="48"/>
      <c r="F15" s="48"/>
      <c r="G15" s="48"/>
      <c r="H15" s="48"/>
      <c r="I15" s="48"/>
      <c r="J15" s="48"/>
      <c r="L15" s="52"/>
      <c r="M15" s="52"/>
      <c r="N15" s="52"/>
      <c r="O15" s="52"/>
      <c r="P15" s="52"/>
      <c r="Q15" s="52"/>
      <c r="R15" s="52"/>
      <c r="S15" s="52"/>
      <c r="T15" s="52"/>
      <c r="U15" s="52"/>
    </row>
    <row r="16" spans="1:10" ht="12.75" customHeight="1">
      <c r="A16" s="48"/>
      <c r="B16" s="48"/>
      <c r="C16" s="48"/>
      <c r="D16" s="48"/>
      <c r="E16" s="48"/>
      <c r="F16" s="48"/>
      <c r="G16" s="48"/>
      <c r="H16" s="48"/>
      <c r="I16" s="48"/>
      <c r="J16" s="48"/>
    </row>
    <row r="17" spans="1:21" ht="12.75" customHeight="1">
      <c r="A17" s="16"/>
      <c r="L17" s="46" t="s">
        <v>28</v>
      </c>
      <c r="M17" s="46"/>
      <c r="N17" s="46"/>
      <c r="O17" s="46"/>
      <c r="P17" s="46"/>
      <c r="Q17" s="46"/>
      <c r="R17" s="46"/>
      <c r="S17" s="46"/>
      <c r="T17" s="46"/>
      <c r="U17" s="46"/>
    </row>
    <row r="18" spans="1:21" ht="12.75" customHeight="1">
      <c r="A18" s="46" t="s">
        <v>27</v>
      </c>
      <c r="B18" s="46"/>
      <c r="C18" s="46"/>
      <c r="D18" s="46"/>
      <c r="E18" s="46"/>
      <c r="F18" s="46"/>
      <c r="G18" s="46"/>
      <c r="H18" s="46"/>
      <c r="I18" s="46"/>
      <c r="J18" s="46"/>
      <c r="L18" s="46"/>
      <c r="M18" s="46"/>
      <c r="N18" s="46"/>
      <c r="O18" s="46"/>
      <c r="P18" s="46"/>
      <c r="Q18" s="46"/>
      <c r="R18" s="46"/>
      <c r="S18" s="46"/>
      <c r="T18" s="46"/>
      <c r="U18" s="46"/>
    </row>
    <row r="19" spans="1:10" ht="12.75" customHeight="1">
      <c r="A19" s="46"/>
      <c r="B19" s="46"/>
      <c r="C19" s="46"/>
      <c r="D19" s="46"/>
      <c r="E19" s="46"/>
      <c r="F19" s="46"/>
      <c r="G19" s="46"/>
      <c r="H19" s="46"/>
      <c r="I19" s="46"/>
      <c r="J19" s="46"/>
    </row>
    <row r="20" spans="1:21" ht="12.75" customHeight="1">
      <c r="A20" s="46"/>
      <c r="B20" s="46"/>
      <c r="C20" s="46"/>
      <c r="D20" s="46"/>
      <c r="E20" s="46"/>
      <c r="F20" s="46"/>
      <c r="G20" s="46"/>
      <c r="H20" s="46"/>
      <c r="I20" s="46"/>
      <c r="J20" s="46"/>
      <c r="L20" s="16" t="s">
        <v>29</v>
      </c>
      <c r="M20" s="13"/>
      <c r="N20" s="13"/>
      <c r="O20" s="13"/>
      <c r="P20" s="13"/>
      <c r="Q20" s="13"/>
      <c r="R20" s="13"/>
      <c r="S20" s="13"/>
      <c r="T20" s="13"/>
      <c r="U20" s="13"/>
    </row>
    <row r="21" spans="1:21" ht="16.5" customHeight="1" thickBot="1">
      <c r="A21" s="51"/>
      <c r="B21" s="51"/>
      <c r="C21" s="51"/>
      <c r="D21" s="51"/>
      <c r="E21" s="51"/>
      <c r="F21" s="51"/>
      <c r="G21" s="51"/>
      <c r="H21" s="51"/>
      <c r="I21" s="51"/>
      <c r="J21" s="51"/>
      <c r="K21" s="5"/>
      <c r="L21" s="5"/>
      <c r="M21" s="10"/>
      <c r="N21" s="10"/>
      <c r="O21" s="10"/>
      <c r="P21" s="10"/>
      <c r="Q21" s="10"/>
      <c r="R21" s="10"/>
      <c r="S21" s="10"/>
      <c r="T21" s="10"/>
      <c r="U21" s="17"/>
    </row>
    <row r="22" spans="1:21" ht="12.75">
      <c r="A22" s="3"/>
      <c r="B22" s="3"/>
      <c r="C22" s="3"/>
      <c r="D22" s="3"/>
      <c r="E22" s="3"/>
      <c r="F22" s="3"/>
      <c r="G22" s="3"/>
      <c r="H22" s="3"/>
      <c r="I22" s="3"/>
      <c r="J22" s="18"/>
      <c r="K22" s="4"/>
      <c r="U22" s="18"/>
    </row>
    <row r="23" spans="3:21" ht="18">
      <c r="C23" s="14"/>
      <c r="D23" s="14"/>
      <c r="E23" s="14"/>
      <c r="F23" s="19" t="s">
        <v>0</v>
      </c>
      <c r="G23" s="14"/>
      <c r="H23" s="14"/>
      <c r="I23" s="14"/>
      <c r="J23" s="14"/>
      <c r="L23" s="13"/>
      <c r="M23" s="14"/>
      <c r="N23" s="14"/>
      <c r="O23" s="14"/>
      <c r="P23" s="19" t="s">
        <v>1</v>
      </c>
      <c r="Q23" s="14"/>
      <c r="R23" s="14"/>
      <c r="S23" s="14"/>
      <c r="T23" s="14"/>
      <c r="U23" s="13"/>
    </row>
    <row r="24" spans="12:21" ht="12.75">
      <c r="L24" s="13"/>
      <c r="M24" s="13"/>
      <c r="N24" s="13"/>
      <c r="O24" s="13"/>
      <c r="P24" s="13"/>
      <c r="Q24" s="13"/>
      <c r="R24" s="13"/>
      <c r="S24" s="13"/>
      <c r="T24" s="13"/>
      <c r="U24" s="13"/>
    </row>
    <row r="25" spans="1:21" ht="12.75">
      <c r="A25" s="15" t="s">
        <v>2</v>
      </c>
      <c r="L25" s="13"/>
      <c r="M25" s="13"/>
      <c r="N25" s="13"/>
      <c r="O25" s="13"/>
      <c r="P25" s="13"/>
      <c r="Q25" s="13"/>
      <c r="R25" s="13"/>
      <c r="S25" s="13"/>
      <c r="T25" s="13"/>
      <c r="U25" s="13"/>
    </row>
    <row r="26" spans="1:21" ht="12.75">
      <c r="A26" s="15"/>
      <c r="L26" s="13"/>
      <c r="O26" s="13"/>
      <c r="P26" s="13"/>
      <c r="Q26" s="13"/>
      <c r="R26" s="13"/>
      <c r="S26" s="20" t="s">
        <v>3</v>
      </c>
      <c r="T26" s="21">
        <f>L30</f>
        <v>0.375</v>
      </c>
      <c r="U26" s="13"/>
    </row>
    <row r="27" spans="1:21" ht="12.75">
      <c r="A27" s="22" t="s">
        <v>4</v>
      </c>
      <c r="T27" s="13"/>
      <c r="U27" s="13"/>
    </row>
    <row r="28" spans="1:21" s="2" customFormat="1" ht="13.5" thickBot="1">
      <c r="A28" s="14" t="s">
        <v>5</v>
      </c>
      <c r="B28" s="53" t="s">
        <v>6</v>
      </c>
      <c r="C28" s="53"/>
      <c r="D28" s="53"/>
      <c r="E28" s="53" t="s">
        <v>7</v>
      </c>
      <c r="F28" s="53"/>
      <c r="G28" s="53"/>
      <c r="H28" s="14" t="s">
        <v>8</v>
      </c>
      <c r="I28" s="14"/>
      <c r="J28" s="14" t="s">
        <v>9</v>
      </c>
      <c r="K28" s="7"/>
      <c r="L28" s="14" t="s">
        <v>5</v>
      </c>
      <c r="M28" s="53" t="s">
        <v>6</v>
      </c>
      <c r="N28" s="53"/>
      <c r="O28" s="53"/>
      <c r="P28" s="53" t="s">
        <v>7</v>
      </c>
      <c r="Q28" s="53"/>
      <c r="R28" s="53"/>
      <c r="S28" s="14" t="s">
        <v>8</v>
      </c>
      <c r="T28" s="14"/>
      <c r="U28" s="14" t="s">
        <v>9</v>
      </c>
    </row>
    <row r="29" spans="1:23" s="6" customFormat="1" ht="15">
      <c r="A29" s="23" t="s">
        <v>10</v>
      </c>
      <c r="B29" s="24" t="s">
        <v>11</v>
      </c>
      <c r="C29" s="25" t="s">
        <v>12</v>
      </c>
      <c r="D29" s="26" t="s">
        <v>13</v>
      </c>
      <c r="E29" s="24" t="s">
        <v>11</v>
      </c>
      <c r="F29" s="25" t="s">
        <v>12</v>
      </c>
      <c r="G29" s="26" t="s">
        <v>13</v>
      </c>
      <c r="H29" s="23" t="s">
        <v>13</v>
      </c>
      <c r="I29" s="23" t="s">
        <v>14</v>
      </c>
      <c r="J29" s="23" t="s">
        <v>15</v>
      </c>
      <c r="K29" s="27"/>
      <c r="L29" s="23" t="s">
        <v>10</v>
      </c>
      <c r="M29" s="24" t="s">
        <v>11</v>
      </c>
      <c r="N29" s="25" t="s">
        <v>12</v>
      </c>
      <c r="O29" s="26" t="s">
        <v>13</v>
      </c>
      <c r="P29" s="24" t="s">
        <v>11</v>
      </c>
      <c r="Q29" s="25" t="s">
        <v>12</v>
      </c>
      <c r="R29" s="26" t="s">
        <v>13</v>
      </c>
      <c r="S29" s="23" t="s">
        <v>13</v>
      </c>
      <c r="T29" s="23" t="s">
        <v>14</v>
      </c>
      <c r="U29" s="23" t="s">
        <v>15</v>
      </c>
      <c r="V29" s="7"/>
      <c r="W29" s="2"/>
    </row>
    <row r="30" spans="1:22" s="6" customFormat="1" ht="12.75">
      <c r="A30" s="28">
        <v>0.5</v>
      </c>
      <c r="B30" s="29">
        <v>4</v>
      </c>
      <c r="C30" s="7">
        <v>4</v>
      </c>
      <c r="D30" s="30">
        <f>C30*30+500</f>
        <v>620</v>
      </c>
      <c r="E30" s="29">
        <v>3</v>
      </c>
      <c r="F30" s="7">
        <v>4</v>
      </c>
      <c r="G30" s="30">
        <v>170</v>
      </c>
      <c r="H30" s="14">
        <f>D30-G30</f>
        <v>450</v>
      </c>
      <c r="I30" s="14">
        <v>10</v>
      </c>
      <c r="J30" s="31">
        <f>I30*A30</f>
        <v>5</v>
      </c>
      <c r="K30" s="27"/>
      <c r="L30" s="32">
        <v>0.375</v>
      </c>
      <c r="M30" s="29">
        <f aca="true" t="shared" si="0" ref="M30:T31">B30</f>
        <v>4</v>
      </c>
      <c r="N30" s="7">
        <f t="shared" si="0"/>
        <v>4</v>
      </c>
      <c r="O30" s="30">
        <f t="shared" si="0"/>
        <v>620</v>
      </c>
      <c r="P30" s="29">
        <f t="shared" si="0"/>
        <v>3</v>
      </c>
      <c r="Q30" s="7">
        <f t="shared" si="0"/>
        <v>4</v>
      </c>
      <c r="R30" s="30">
        <f t="shared" si="0"/>
        <v>170</v>
      </c>
      <c r="S30" s="13">
        <f t="shared" si="0"/>
        <v>450</v>
      </c>
      <c r="T30" s="13">
        <f t="shared" si="0"/>
        <v>10</v>
      </c>
      <c r="U30" s="33">
        <f>T30*L30</f>
        <v>3.75</v>
      </c>
      <c r="V30" s="4"/>
    </row>
    <row r="31" spans="1:23" ht="15.75" thickBot="1">
      <c r="A31" s="28">
        <f>1-A30</f>
        <v>0.5</v>
      </c>
      <c r="B31" s="34">
        <v>4</v>
      </c>
      <c r="C31" s="35">
        <v>3</v>
      </c>
      <c r="D31" s="36">
        <v>-100</v>
      </c>
      <c r="E31" s="34">
        <v>3</v>
      </c>
      <c r="F31" s="35">
        <v>3</v>
      </c>
      <c r="G31" s="36">
        <v>140</v>
      </c>
      <c r="H31" s="14">
        <f>D31-G31</f>
        <v>-240</v>
      </c>
      <c r="I31" s="14">
        <v>-6</v>
      </c>
      <c r="J31" s="37">
        <f>I31*A31</f>
        <v>-3</v>
      </c>
      <c r="L31" s="28">
        <f>1-L30</f>
        <v>0.625</v>
      </c>
      <c r="M31" s="34">
        <f t="shared" si="0"/>
        <v>4</v>
      </c>
      <c r="N31" s="35">
        <f t="shared" si="0"/>
        <v>3</v>
      </c>
      <c r="O31" s="36">
        <f t="shared" si="0"/>
        <v>-100</v>
      </c>
      <c r="P31" s="34">
        <f t="shared" si="0"/>
        <v>3</v>
      </c>
      <c r="Q31" s="35">
        <f t="shared" si="0"/>
        <v>3</v>
      </c>
      <c r="R31" s="36">
        <f t="shared" si="0"/>
        <v>140</v>
      </c>
      <c r="S31" s="13">
        <f t="shared" si="0"/>
        <v>-240</v>
      </c>
      <c r="T31" s="13">
        <f t="shared" si="0"/>
        <v>-6</v>
      </c>
      <c r="U31" s="38">
        <f>T31*L31</f>
        <v>-3.75</v>
      </c>
      <c r="V31" s="4"/>
      <c r="W31" s="6"/>
    </row>
    <row r="32" spans="7:21" ht="12.75">
      <c r="G32" s="13" t="s">
        <v>16</v>
      </c>
      <c r="J32" s="33">
        <f>SUM(J30:J31)</f>
        <v>2</v>
      </c>
      <c r="L32" s="13"/>
      <c r="M32" s="13"/>
      <c r="N32" s="13"/>
      <c r="O32" s="13"/>
      <c r="P32" s="13"/>
      <c r="Q32" s="13"/>
      <c r="R32" s="13" t="s">
        <v>16</v>
      </c>
      <c r="S32" s="13"/>
      <c r="T32" s="13"/>
      <c r="U32" s="33">
        <f>SUM(U30:U31)</f>
        <v>0</v>
      </c>
    </row>
    <row r="33" spans="10:21" ht="12.75">
      <c r="J33" s="33"/>
      <c r="L33" s="13"/>
      <c r="M33" s="13"/>
      <c r="N33" s="13"/>
      <c r="O33" s="13"/>
      <c r="P33" s="13"/>
      <c r="Q33" s="13"/>
      <c r="R33" s="13"/>
      <c r="S33" s="13"/>
      <c r="T33" s="13"/>
      <c r="U33" s="33"/>
    </row>
    <row r="34" spans="10:21" ht="12.75">
      <c r="J34" s="33"/>
      <c r="L34" s="13"/>
      <c r="O34" s="13"/>
      <c r="P34" s="13"/>
      <c r="Q34" s="13"/>
      <c r="R34" s="13"/>
      <c r="S34" s="20" t="str">
        <f>$S$26</f>
        <v>Yes, if you judge success probability to be &gt;</v>
      </c>
      <c r="T34" s="21">
        <f>L38</f>
        <v>0.4545454545454545</v>
      </c>
      <c r="U34" s="33"/>
    </row>
    <row r="35" spans="1:21" ht="12.75">
      <c r="A35" s="22" t="s">
        <v>17</v>
      </c>
      <c r="J35" s="33"/>
      <c r="L35" s="13"/>
      <c r="M35" s="13"/>
      <c r="N35" s="13"/>
      <c r="O35" s="13"/>
      <c r="P35" s="13"/>
      <c r="Q35" s="13"/>
      <c r="R35" s="13"/>
      <c r="S35" s="13"/>
      <c r="T35" s="13"/>
      <c r="U35" s="33"/>
    </row>
    <row r="36" spans="1:21" s="3" customFormat="1" ht="13.5" thickBot="1">
      <c r="A36" s="14" t="s">
        <v>5</v>
      </c>
      <c r="B36" s="53" t="s">
        <v>6</v>
      </c>
      <c r="C36" s="53"/>
      <c r="D36" s="53"/>
      <c r="E36" s="53" t="s">
        <v>7</v>
      </c>
      <c r="F36" s="53"/>
      <c r="G36" s="53"/>
      <c r="H36" s="14" t="s">
        <v>8</v>
      </c>
      <c r="I36" s="14"/>
      <c r="J36" s="14" t="s">
        <v>9</v>
      </c>
      <c r="L36" s="14" t="s">
        <v>5</v>
      </c>
      <c r="M36" s="53" t="s">
        <v>6</v>
      </c>
      <c r="N36" s="53"/>
      <c r="O36" s="53"/>
      <c r="P36" s="53" t="s">
        <v>7</v>
      </c>
      <c r="Q36" s="53"/>
      <c r="R36" s="53"/>
      <c r="S36" s="14" t="s">
        <v>8</v>
      </c>
      <c r="T36" s="14"/>
      <c r="U36" s="14" t="s">
        <v>9</v>
      </c>
    </row>
    <row r="37" spans="1:21" s="3" customFormat="1" ht="15">
      <c r="A37" s="23" t="s">
        <v>10</v>
      </c>
      <c r="B37" s="24" t="s">
        <v>11</v>
      </c>
      <c r="C37" s="25" t="s">
        <v>12</v>
      </c>
      <c r="D37" s="26" t="s">
        <v>13</v>
      </c>
      <c r="E37" s="24" t="s">
        <v>11</v>
      </c>
      <c r="F37" s="25" t="s">
        <v>12</v>
      </c>
      <c r="G37" s="26" t="s">
        <v>13</v>
      </c>
      <c r="H37" s="23" t="s">
        <v>13</v>
      </c>
      <c r="I37" s="23" t="s">
        <v>14</v>
      </c>
      <c r="J37" s="23" t="s">
        <v>15</v>
      </c>
      <c r="L37" s="23" t="s">
        <v>10</v>
      </c>
      <c r="M37" s="24" t="s">
        <v>11</v>
      </c>
      <c r="N37" s="25" t="s">
        <v>12</v>
      </c>
      <c r="O37" s="26" t="s">
        <v>13</v>
      </c>
      <c r="P37" s="24" t="s">
        <v>11</v>
      </c>
      <c r="Q37" s="25" t="s">
        <v>12</v>
      </c>
      <c r="R37" s="26" t="s">
        <v>13</v>
      </c>
      <c r="S37" s="23" t="s">
        <v>13</v>
      </c>
      <c r="T37" s="23" t="s">
        <v>14</v>
      </c>
      <c r="U37" s="23" t="s">
        <v>15</v>
      </c>
    </row>
    <row r="38" spans="1:21" s="7" customFormat="1" ht="12.75">
      <c r="A38" s="28">
        <v>0.5</v>
      </c>
      <c r="B38" s="29">
        <f>B30</f>
        <v>4</v>
      </c>
      <c r="C38" s="7">
        <f>C30</f>
        <v>4</v>
      </c>
      <c r="D38" s="30">
        <v>420</v>
      </c>
      <c r="E38" s="29">
        <f>E30</f>
        <v>3</v>
      </c>
      <c r="F38" s="7">
        <f>F30</f>
        <v>4</v>
      </c>
      <c r="G38" s="30">
        <v>170</v>
      </c>
      <c r="H38" s="14">
        <f>D38-G38</f>
        <v>250</v>
      </c>
      <c r="I38" s="14">
        <v>6</v>
      </c>
      <c r="J38" s="31">
        <f>I38*A38</f>
        <v>3</v>
      </c>
      <c r="L38" s="39">
        <v>0.4545454545454545</v>
      </c>
      <c r="M38" s="29">
        <f>M30</f>
        <v>4</v>
      </c>
      <c r="N38" s="7">
        <f>N30</f>
        <v>4</v>
      </c>
      <c r="O38" s="30">
        <f>D38</f>
        <v>420</v>
      </c>
      <c r="P38" s="29">
        <f>P30</f>
        <v>3</v>
      </c>
      <c r="Q38" s="7">
        <f>Q30</f>
        <v>4</v>
      </c>
      <c r="R38" s="30">
        <f aca="true" t="shared" si="1" ref="R38:T39">G38</f>
        <v>170</v>
      </c>
      <c r="S38" s="13">
        <f t="shared" si="1"/>
        <v>250</v>
      </c>
      <c r="T38" s="13">
        <f t="shared" si="1"/>
        <v>6</v>
      </c>
      <c r="U38" s="33">
        <f>T38*L38</f>
        <v>2.7272727272727266</v>
      </c>
    </row>
    <row r="39" spans="1:23" s="4" customFormat="1" ht="15.75" thickBot="1">
      <c r="A39" s="28">
        <f>1-A38</f>
        <v>0.5</v>
      </c>
      <c r="B39" s="34">
        <f>B31</f>
        <v>4</v>
      </c>
      <c r="C39" s="35">
        <f>C31</f>
        <v>3</v>
      </c>
      <c r="D39" s="36">
        <v>-50</v>
      </c>
      <c r="E39" s="34">
        <f>E31</f>
        <v>3</v>
      </c>
      <c r="F39" s="35">
        <f>F31</f>
        <v>3</v>
      </c>
      <c r="G39" s="36">
        <v>140</v>
      </c>
      <c r="H39" s="14">
        <f>D39-G39</f>
        <v>-190</v>
      </c>
      <c r="I39" s="14">
        <v>-5</v>
      </c>
      <c r="J39" s="37">
        <f>I39*A39</f>
        <v>-2.5</v>
      </c>
      <c r="L39" s="28">
        <f>1-L38</f>
        <v>0.5454545454545455</v>
      </c>
      <c r="M39" s="34">
        <f>M31</f>
        <v>4</v>
      </c>
      <c r="N39" s="35">
        <f>N31</f>
        <v>3</v>
      </c>
      <c r="O39" s="36">
        <f>D39</f>
        <v>-50</v>
      </c>
      <c r="P39" s="34">
        <f>P31</f>
        <v>3</v>
      </c>
      <c r="Q39" s="35">
        <f>Q31</f>
        <v>3</v>
      </c>
      <c r="R39" s="36">
        <f t="shared" si="1"/>
        <v>140</v>
      </c>
      <c r="S39" s="13">
        <f t="shared" si="1"/>
        <v>-190</v>
      </c>
      <c r="T39" s="13">
        <f t="shared" si="1"/>
        <v>-5</v>
      </c>
      <c r="U39" s="38">
        <f>T39*L39</f>
        <v>-2.7272727272727275</v>
      </c>
      <c r="V39" s="7"/>
      <c r="W39" s="7"/>
    </row>
    <row r="40" spans="1:21" s="4" customFormat="1" ht="12.75">
      <c r="A40" s="13"/>
      <c r="B40" s="13"/>
      <c r="C40" s="13"/>
      <c r="D40" s="13"/>
      <c r="E40" s="13"/>
      <c r="F40" s="13"/>
      <c r="G40" s="13" t="s">
        <v>16</v>
      </c>
      <c r="H40" s="13"/>
      <c r="I40" s="13"/>
      <c r="J40" s="33">
        <f>SUM(J38:J39)</f>
        <v>0.5</v>
      </c>
      <c r="L40" s="13"/>
      <c r="M40" s="13"/>
      <c r="N40" s="13"/>
      <c r="O40" s="13"/>
      <c r="P40" s="13"/>
      <c r="Q40" s="13"/>
      <c r="R40" s="13" t="s">
        <v>16</v>
      </c>
      <c r="S40" s="13"/>
      <c r="T40" s="13"/>
      <c r="U40" s="33">
        <f>SUM(U38:U39)</f>
        <v>0</v>
      </c>
    </row>
    <row r="41" spans="1:21" s="4" customFormat="1" ht="12.75">
      <c r="A41" s="13"/>
      <c r="B41" s="13"/>
      <c r="C41" s="13"/>
      <c r="D41" s="13"/>
      <c r="E41" s="13"/>
      <c r="F41" s="13"/>
      <c r="G41" s="13"/>
      <c r="H41" s="13"/>
      <c r="I41" s="13"/>
      <c r="J41" s="33"/>
      <c r="L41" s="13"/>
      <c r="M41" s="13"/>
      <c r="N41" s="13"/>
      <c r="O41" s="13"/>
      <c r="P41" s="13"/>
      <c r="Q41" s="13"/>
      <c r="R41" s="13"/>
      <c r="S41" s="13"/>
      <c r="T41" s="13"/>
      <c r="U41" s="33"/>
    </row>
    <row r="42" spans="1:21" s="4" customFormat="1" ht="12.75">
      <c r="A42" s="13"/>
      <c r="B42" s="13"/>
      <c r="C42" s="13"/>
      <c r="D42" s="13"/>
      <c r="E42" s="13"/>
      <c r="F42" s="13"/>
      <c r="G42" s="13"/>
      <c r="H42" s="13"/>
      <c r="I42" s="13"/>
      <c r="J42" s="33"/>
      <c r="L42" s="13"/>
      <c r="M42" s="13"/>
      <c r="N42" s="13"/>
      <c r="O42" s="13"/>
      <c r="P42" s="13"/>
      <c r="Q42" s="13"/>
      <c r="R42" s="13"/>
      <c r="S42" s="13"/>
      <c r="T42" s="13"/>
      <c r="U42" s="33"/>
    </row>
    <row r="43" spans="3:21" ht="18">
      <c r="C43" s="14"/>
      <c r="D43" s="14"/>
      <c r="E43" s="14"/>
      <c r="F43" s="19" t="s">
        <v>0</v>
      </c>
      <c r="G43" s="14"/>
      <c r="H43" s="14"/>
      <c r="I43" s="14"/>
      <c r="J43" s="14"/>
      <c r="L43" s="13"/>
      <c r="M43" s="14"/>
      <c r="N43" s="14"/>
      <c r="O43" s="14"/>
      <c r="P43" s="19" t="s">
        <v>1</v>
      </c>
      <c r="Q43" s="14"/>
      <c r="R43" s="14"/>
      <c r="S43" s="14"/>
      <c r="T43" s="14"/>
      <c r="U43" s="13"/>
    </row>
    <row r="44" spans="1:21" s="4" customFormat="1" ht="12.75">
      <c r="A44" s="13"/>
      <c r="B44" s="13"/>
      <c r="C44" s="13"/>
      <c r="D44" s="13"/>
      <c r="E44" s="13"/>
      <c r="F44" s="13"/>
      <c r="G44" s="13"/>
      <c r="H44" s="13"/>
      <c r="I44" s="13"/>
      <c r="J44" s="33"/>
      <c r="L44" s="13"/>
      <c r="M44" s="13"/>
      <c r="N44" s="13"/>
      <c r="O44" s="13"/>
      <c r="P44" s="13"/>
      <c r="Q44" s="13"/>
      <c r="R44" s="13"/>
      <c r="S44" s="13"/>
      <c r="T44" s="13"/>
      <c r="U44" s="33"/>
    </row>
    <row r="45" spans="1:21" ht="12.75">
      <c r="A45" s="15" t="s">
        <v>18</v>
      </c>
      <c r="L45" s="13"/>
      <c r="M45" s="13"/>
      <c r="N45" s="13"/>
      <c r="O45" s="13"/>
      <c r="P45" s="13"/>
      <c r="Q45" s="13"/>
      <c r="R45" s="13"/>
      <c r="S45" s="13"/>
      <c r="T45" s="13"/>
      <c r="U45" s="13"/>
    </row>
    <row r="46" spans="1:21" ht="12.75">
      <c r="A46" s="15"/>
      <c r="L46" s="13"/>
      <c r="O46" s="13"/>
      <c r="P46" s="13"/>
      <c r="Q46" s="13"/>
      <c r="R46" s="13"/>
      <c r="S46" s="20" t="s">
        <v>3</v>
      </c>
      <c r="T46" s="21">
        <f>L50</f>
        <v>0.375</v>
      </c>
      <c r="U46" s="13"/>
    </row>
    <row r="47" spans="1:21" ht="12.75">
      <c r="A47" s="22" t="s">
        <v>4</v>
      </c>
      <c r="L47" s="13"/>
      <c r="M47" s="13"/>
      <c r="N47" s="13"/>
      <c r="O47" s="13"/>
      <c r="P47" s="13"/>
      <c r="Q47" s="13"/>
      <c r="R47" s="13"/>
      <c r="S47" s="13"/>
      <c r="T47" s="13"/>
      <c r="U47" s="13"/>
    </row>
    <row r="48" spans="1:21" s="4" customFormat="1" ht="13.5" thickBot="1">
      <c r="A48" s="14" t="s">
        <v>5</v>
      </c>
      <c r="B48" s="53" t="s">
        <v>6</v>
      </c>
      <c r="C48" s="53"/>
      <c r="D48" s="53"/>
      <c r="E48" s="53" t="s">
        <v>7</v>
      </c>
      <c r="F48" s="53"/>
      <c r="G48" s="53"/>
      <c r="H48" s="14" t="s">
        <v>8</v>
      </c>
      <c r="I48" s="14"/>
      <c r="J48" s="14" t="s">
        <v>9</v>
      </c>
      <c r="L48" s="14" t="s">
        <v>5</v>
      </c>
      <c r="M48" s="53" t="s">
        <v>6</v>
      </c>
      <c r="N48" s="53"/>
      <c r="O48" s="53"/>
      <c r="P48" s="53" t="s">
        <v>7</v>
      </c>
      <c r="Q48" s="53"/>
      <c r="R48" s="53"/>
      <c r="S48" s="14" t="s">
        <v>8</v>
      </c>
      <c r="T48" s="14"/>
      <c r="U48" s="14" t="s">
        <v>9</v>
      </c>
    </row>
    <row r="49" spans="1:21" s="4" customFormat="1" ht="15">
      <c r="A49" s="23" t="s">
        <v>10</v>
      </c>
      <c r="B49" s="24" t="s">
        <v>11</v>
      </c>
      <c r="C49" s="25" t="s">
        <v>12</v>
      </c>
      <c r="D49" s="26" t="s">
        <v>13</v>
      </c>
      <c r="E49" s="24" t="s">
        <v>11</v>
      </c>
      <c r="F49" s="25" t="s">
        <v>12</v>
      </c>
      <c r="G49" s="26" t="s">
        <v>13</v>
      </c>
      <c r="H49" s="23" t="s">
        <v>13</v>
      </c>
      <c r="I49" s="23" t="s">
        <v>14</v>
      </c>
      <c r="J49" s="23" t="s">
        <v>15</v>
      </c>
      <c r="L49" s="23" t="s">
        <v>10</v>
      </c>
      <c r="M49" s="24" t="s">
        <v>11</v>
      </c>
      <c r="N49" s="25" t="s">
        <v>12</v>
      </c>
      <c r="O49" s="26" t="s">
        <v>13</v>
      </c>
      <c r="P49" s="24" t="s">
        <v>11</v>
      </c>
      <c r="Q49" s="25" t="s">
        <v>12</v>
      </c>
      <c r="R49" s="26" t="s">
        <v>13</v>
      </c>
      <c r="S49" s="23" t="s">
        <v>13</v>
      </c>
      <c r="T49" s="23" t="s">
        <v>14</v>
      </c>
      <c r="U49" s="23" t="s">
        <v>15</v>
      </c>
    </row>
    <row r="50" spans="1:21" s="4" customFormat="1" ht="12.75">
      <c r="A50" s="28">
        <v>0.5</v>
      </c>
      <c r="B50" s="29">
        <v>3</v>
      </c>
      <c r="C50" s="7">
        <v>3</v>
      </c>
      <c r="D50" s="30">
        <v>600</v>
      </c>
      <c r="E50" s="29">
        <v>2</v>
      </c>
      <c r="F50" s="7">
        <v>3</v>
      </c>
      <c r="G50" s="30">
        <v>150</v>
      </c>
      <c r="H50" s="14">
        <f>D50-G50</f>
        <v>450</v>
      </c>
      <c r="I50" s="14">
        <v>10</v>
      </c>
      <c r="J50" s="31">
        <f>I50*A50</f>
        <v>5</v>
      </c>
      <c r="L50" s="39">
        <v>0.375</v>
      </c>
      <c r="M50" s="29">
        <f aca="true" t="shared" si="2" ref="M50:T51">B50</f>
        <v>3</v>
      </c>
      <c r="N50" s="7">
        <f t="shared" si="2"/>
        <v>3</v>
      </c>
      <c r="O50" s="30">
        <f t="shared" si="2"/>
        <v>600</v>
      </c>
      <c r="P50" s="29">
        <f t="shared" si="2"/>
        <v>2</v>
      </c>
      <c r="Q50" s="7">
        <f t="shared" si="2"/>
        <v>3</v>
      </c>
      <c r="R50" s="30">
        <f t="shared" si="2"/>
        <v>150</v>
      </c>
      <c r="S50" s="13">
        <f t="shared" si="2"/>
        <v>450</v>
      </c>
      <c r="T50" s="13">
        <f t="shared" si="2"/>
        <v>10</v>
      </c>
      <c r="U50" s="33">
        <f>T50*L50</f>
        <v>3.75</v>
      </c>
    </row>
    <row r="51" spans="1:22" ht="15.75" thickBot="1">
      <c r="A51" s="28">
        <f>1-A50</f>
        <v>0.5</v>
      </c>
      <c r="B51" s="34">
        <v>3</v>
      </c>
      <c r="C51" s="35">
        <v>2</v>
      </c>
      <c r="D51" s="36">
        <v>-100</v>
      </c>
      <c r="E51" s="34">
        <v>2</v>
      </c>
      <c r="F51" s="35">
        <v>2</v>
      </c>
      <c r="G51" s="36">
        <v>120</v>
      </c>
      <c r="H51" s="14">
        <f>D51-G51</f>
        <v>-220</v>
      </c>
      <c r="I51" s="14">
        <v>-6</v>
      </c>
      <c r="J51" s="37">
        <f>I51*A51</f>
        <v>-3</v>
      </c>
      <c r="L51" s="28">
        <f>1-L50</f>
        <v>0.625</v>
      </c>
      <c r="M51" s="34">
        <f t="shared" si="2"/>
        <v>3</v>
      </c>
      <c r="N51" s="35">
        <f t="shared" si="2"/>
        <v>2</v>
      </c>
      <c r="O51" s="36">
        <f t="shared" si="2"/>
        <v>-100</v>
      </c>
      <c r="P51" s="34">
        <f t="shared" si="2"/>
        <v>2</v>
      </c>
      <c r="Q51" s="35">
        <f t="shared" si="2"/>
        <v>2</v>
      </c>
      <c r="R51" s="36">
        <f t="shared" si="2"/>
        <v>120</v>
      </c>
      <c r="S51" s="13">
        <f t="shared" si="2"/>
        <v>-220</v>
      </c>
      <c r="T51" s="13">
        <f t="shared" si="2"/>
        <v>-6</v>
      </c>
      <c r="U51" s="38">
        <f>T51*L51</f>
        <v>-3.75</v>
      </c>
      <c r="V51" s="1"/>
    </row>
    <row r="52" spans="7:22" ht="12.75">
      <c r="G52" s="13" t="s">
        <v>16</v>
      </c>
      <c r="J52" s="33">
        <f>SUM(J50:J51)</f>
        <v>2</v>
      </c>
      <c r="L52" s="13"/>
      <c r="M52" s="13"/>
      <c r="N52" s="13"/>
      <c r="O52" s="13"/>
      <c r="P52" s="13"/>
      <c r="Q52" s="13"/>
      <c r="R52" s="13" t="s">
        <v>16</v>
      </c>
      <c r="S52" s="13"/>
      <c r="T52" s="13"/>
      <c r="U52" s="33">
        <f>SUM(U50:U51)</f>
        <v>0</v>
      </c>
      <c r="V52" s="1"/>
    </row>
    <row r="53" spans="10:22" ht="12.75">
      <c r="J53" s="33"/>
      <c r="L53" s="13"/>
      <c r="M53" s="13"/>
      <c r="N53" s="13"/>
      <c r="O53" s="13"/>
      <c r="P53" s="13"/>
      <c r="Q53" s="13"/>
      <c r="R53" s="13"/>
      <c r="S53" s="13"/>
      <c r="T53" s="13"/>
      <c r="U53" s="33"/>
      <c r="V53" s="1"/>
    </row>
    <row r="54" spans="10:22" ht="12.75">
      <c r="J54" s="33"/>
      <c r="L54" s="13"/>
      <c r="O54" s="13"/>
      <c r="P54" s="13"/>
      <c r="Q54" s="13"/>
      <c r="R54" s="13"/>
      <c r="S54" s="20" t="s">
        <v>3</v>
      </c>
      <c r="T54" s="21">
        <f>L58</f>
        <v>0.4545454545454545</v>
      </c>
      <c r="U54" s="33"/>
      <c r="V54" s="1"/>
    </row>
    <row r="55" spans="1:21" ht="12.75">
      <c r="A55" s="22" t="s">
        <v>17</v>
      </c>
      <c r="L55" s="8"/>
      <c r="M55" s="7"/>
      <c r="N55" s="7"/>
      <c r="O55" s="7"/>
      <c r="P55" s="7"/>
      <c r="Q55" s="7"/>
      <c r="R55" s="7"/>
      <c r="S55" s="7"/>
      <c r="T55" s="7"/>
      <c r="U55" s="9"/>
    </row>
    <row r="56" spans="1:21" ht="13.5" thickBot="1">
      <c r="A56" s="14" t="s">
        <v>5</v>
      </c>
      <c r="B56" s="53" t="s">
        <v>6</v>
      </c>
      <c r="C56" s="53"/>
      <c r="D56" s="53"/>
      <c r="E56" s="53" t="s">
        <v>7</v>
      </c>
      <c r="F56" s="53"/>
      <c r="G56" s="53"/>
      <c r="H56" s="14" t="s">
        <v>8</v>
      </c>
      <c r="I56" s="14"/>
      <c r="J56" s="14" t="s">
        <v>9</v>
      </c>
      <c r="L56" s="14" t="s">
        <v>5</v>
      </c>
      <c r="M56" s="53" t="s">
        <v>6</v>
      </c>
      <c r="N56" s="53"/>
      <c r="O56" s="53"/>
      <c r="P56" s="53" t="s">
        <v>7</v>
      </c>
      <c r="Q56" s="53"/>
      <c r="R56" s="53"/>
      <c r="S56" s="14" t="s">
        <v>8</v>
      </c>
      <c r="T56" s="14"/>
      <c r="U56" s="14" t="s">
        <v>9</v>
      </c>
    </row>
    <row r="57" spans="1:21" ht="15">
      <c r="A57" s="23" t="s">
        <v>10</v>
      </c>
      <c r="B57" s="24" t="s">
        <v>11</v>
      </c>
      <c r="C57" s="25" t="s">
        <v>12</v>
      </c>
      <c r="D57" s="26" t="s">
        <v>13</v>
      </c>
      <c r="E57" s="24" t="s">
        <v>11</v>
      </c>
      <c r="F57" s="25" t="s">
        <v>12</v>
      </c>
      <c r="G57" s="26" t="s">
        <v>13</v>
      </c>
      <c r="H57" s="23" t="s">
        <v>13</v>
      </c>
      <c r="I57" s="23" t="s">
        <v>14</v>
      </c>
      <c r="J57" s="23" t="s">
        <v>15</v>
      </c>
      <c r="L57" s="23" t="s">
        <v>10</v>
      </c>
      <c r="M57" s="24" t="s">
        <v>11</v>
      </c>
      <c r="N57" s="25" t="s">
        <v>12</v>
      </c>
      <c r="O57" s="26" t="s">
        <v>13</v>
      </c>
      <c r="P57" s="24" t="s">
        <v>11</v>
      </c>
      <c r="Q57" s="25" t="s">
        <v>12</v>
      </c>
      <c r="R57" s="26" t="s">
        <v>13</v>
      </c>
      <c r="S57" s="23" t="s">
        <v>13</v>
      </c>
      <c r="T57" s="23" t="s">
        <v>14</v>
      </c>
      <c r="U57" s="23" t="s">
        <v>15</v>
      </c>
    </row>
    <row r="58" spans="1:21" ht="12.75">
      <c r="A58" s="28">
        <v>0.5</v>
      </c>
      <c r="B58" s="29">
        <f>B50</f>
        <v>3</v>
      </c>
      <c r="C58" s="7">
        <f>C50</f>
        <v>3</v>
      </c>
      <c r="D58" s="30">
        <v>400</v>
      </c>
      <c r="E58" s="29">
        <f>E50</f>
        <v>2</v>
      </c>
      <c r="F58" s="7">
        <f>F50</f>
        <v>3</v>
      </c>
      <c r="G58" s="30">
        <v>150</v>
      </c>
      <c r="H58" s="14">
        <f>D58-G58</f>
        <v>250</v>
      </c>
      <c r="I58" s="14">
        <v>6</v>
      </c>
      <c r="J58" s="31">
        <f>I58*A58</f>
        <v>3</v>
      </c>
      <c r="L58" s="39">
        <v>0.4545454545454545</v>
      </c>
      <c r="M58" s="29">
        <f aca="true" t="shared" si="3" ref="M58:T59">B58</f>
        <v>3</v>
      </c>
      <c r="N58" s="7">
        <f t="shared" si="3"/>
        <v>3</v>
      </c>
      <c r="O58" s="30">
        <f t="shared" si="3"/>
        <v>400</v>
      </c>
      <c r="P58" s="29">
        <f t="shared" si="3"/>
        <v>2</v>
      </c>
      <c r="Q58" s="7">
        <f t="shared" si="3"/>
        <v>3</v>
      </c>
      <c r="R58" s="30">
        <f t="shared" si="3"/>
        <v>150</v>
      </c>
      <c r="S58" s="13">
        <f t="shared" si="3"/>
        <v>250</v>
      </c>
      <c r="T58" s="13">
        <f t="shared" si="3"/>
        <v>6</v>
      </c>
      <c r="U58" s="33">
        <f>T58*L58</f>
        <v>2.7272727272727266</v>
      </c>
    </row>
    <row r="59" spans="1:21" ht="15.75" thickBot="1">
      <c r="A59" s="28">
        <f>1-A58</f>
        <v>0.5</v>
      </c>
      <c r="B59" s="34">
        <f>B51</f>
        <v>3</v>
      </c>
      <c r="C59" s="35">
        <f>C51</f>
        <v>2</v>
      </c>
      <c r="D59" s="36">
        <v>-50</v>
      </c>
      <c r="E59" s="34">
        <f>E51</f>
        <v>2</v>
      </c>
      <c r="F59" s="35">
        <f>F51</f>
        <v>2</v>
      </c>
      <c r="G59" s="36">
        <v>120</v>
      </c>
      <c r="H59" s="14">
        <f>D59-G59</f>
        <v>-170</v>
      </c>
      <c r="I59" s="14">
        <v>-5</v>
      </c>
      <c r="J59" s="37">
        <f>I59*A59</f>
        <v>-2.5</v>
      </c>
      <c r="L59" s="28">
        <f>1-L58</f>
        <v>0.5454545454545455</v>
      </c>
      <c r="M59" s="34">
        <f t="shared" si="3"/>
        <v>3</v>
      </c>
      <c r="N59" s="35">
        <f t="shared" si="3"/>
        <v>2</v>
      </c>
      <c r="O59" s="36">
        <f t="shared" si="3"/>
        <v>-50</v>
      </c>
      <c r="P59" s="34">
        <f t="shared" si="3"/>
        <v>2</v>
      </c>
      <c r="Q59" s="35">
        <f t="shared" si="3"/>
        <v>2</v>
      </c>
      <c r="R59" s="36">
        <f t="shared" si="3"/>
        <v>120</v>
      </c>
      <c r="S59" s="13">
        <f t="shared" si="3"/>
        <v>-170</v>
      </c>
      <c r="T59" s="13">
        <f t="shared" si="3"/>
        <v>-5</v>
      </c>
      <c r="U59" s="38">
        <f>T59*L59</f>
        <v>-2.7272727272727275</v>
      </c>
    </row>
    <row r="60" spans="7:21" ht="12.75">
      <c r="G60" s="13" t="s">
        <v>16</v>
      </c>
      <c r="J60" s="33">
        <f>SUM(J58:J59)</f>
        <v>0.5</v>
      </c>
      <c r="L60" s="13"/>
      <c r="M60" s="13"/>
      <c r="N60" s="13"/>
      <c r="O60" s="13"/>
      <c r="P60" s="13"/>
      <c r="Q60" s="13"/>
      <c r="R60" s="13" t="s">
        <v>16</v>
      </c>
      <c r="S60" s="13"/>
      <c r="T60" s="13"/>
      <c r="U60" s="33">
        <f>SUM(U58:U59)</f>
        <v>0</v>
      </c>
    </row>
    <row r="61" spans="1:21" ht="13.5" thickBot="1">
      <c r="A61" s="10"/>
      <c r="B61" s="10"/>
      <c r="C61" s="10"/>
      <c r="D61" s="10"/>
      <c r="E61" s="10"/>
      <c r="F61" s="10"/>
      <c r="G61" s="10"/>
      <c r="H61" s="10"/>
      <c r="I61" s="10"/>
      <c r="J61" s="10"/>
      <c r="K61" s="10"/>
      <c r="L61" s="10"/>
      <c r="M61" s="10"/>
      <c r="N61" s="10"/>
      <c r="O61" s="10"/>
      <c r="P61" s="10"/>
      <c r="Q61" s="10"/>
      <c r="R61" s="10"/>
      <c r="S61" s="10"/>
      <c r="T61" s="10"/>
      <c r="U61" s="10"/>
    </row>
    <row r="62" spans="10:21" ht="12.75">
      <c r="J62" s="33"/>
      <c r="L62" s="13"/>
      <c r="M62" s="13"/>
      <c r="N62" s="13"/>
      <c r="O62" s="13"/>
      <c r="P62" s="13"/>
      <c r="Q62" s="13"/>
      <c r="R62" s="13"/>
      <c r="S62" s="13"/>
      <c r="T62" s="13"/>
      <c r="U62" s="33"/>
    </row>
    <row r="63" spans="1:21" ht="12.75">
      <c r="A63" s="15" t="s">
        <v>19</v>
      </c>
      <c r="J63" s="33"/>
      <c r="L63" s="13"/>
      <c r="M63" s="13"/>
      <c r="N63" s="13"/>
      <c r="O63" s="13"/>
      <c r="P63" s="13"/>
      <c r="Q63" s="13"/>
      <c r="R63" s="13"/>
      <c r="S63" s="13"/>
      <c r="T63" s="13"/>
      <c r="U63" s="33"/>
    </row>
    <row r="64" spans="1:21" ht="12.75">
      <c r="A64" s="15"/>
      <c r="J64" s="33"/>
      <c r="L64" s="13"/>
      <c r="O64" s="13"/>
      <c r="P64" s="13"/>
      <c r="Q64" s="13"/>
      <c r="R64" s="13"/>
      <c r="S64" s="20" t="s">
        <v>3</v>
      </c>
      <c r="T64" s="21">
        <f>L68</f>
        <v>0.375</v>
      </c>
      <c r="U64" s="33"/>
    </row>
    <row r="65" spans="1:12" ht="12.75">
      <c r="A65" s="22" t="s">
        <v>4</v>
      </c>
      <c r="L65" s="11"/>
    </row>
    <row r="66" spans="1:22" ht="13.5" thickBot="1">
      <c r="A66" s="14" t="s">
        <v>5</v>
      </c>
      <c r="B66" s="53" t="s">
        <v>6</v>
      </c>
      <c r="C66" s="53"/>
      <c r="D66" s="53"/>
      <c r="E66" s="53" t="s">
        <v>7</v>
      </c>
      <c r="F66" s="53"/>
      <c r="G66" s="53"/>
      <c r="H66" s="14" t="s">
        <v>8</v>
      </c>
      <c r="I66" s="14"/>
      <c r="J66" s="14" t="s">
        <v>9</v>
      </c>
      <c r="K66" s="14"/>
      <c r="L66" s="14" t="s">
        <v>5</v>
      </c>
      <c r="M66" s="53" t="s">
        <v>6</v>
      </c>
      <c r="N66" s="53"/>
      <c r="O66" s="53"/>
      <c r="P66" s="53" t="s">
        <v>7</v>
      </c>
      <c r="Q66" s="53"/>
      <c r="R66" s="53"/>
      <c r="S66" s="14" t="s">
        <v>8</v>
      </c>
      <c r="T66" s="14"/>
      <c r="U66" s="14" t="s">
        <v>9</v>
      </c>
      <c r="V66" s="7"/>
    </row>
    <row r="67" spans="1:22" ht="15">
      <c r="A67" s="23" t="s">
        <v>10</v>
      </c>
      <c r="B67" s="24" t="s">
        <v>11</v>
      </c>
      <c r="C67" s="25" t="s">
        <v>12</v>
      </c>
      <c r="D67" s="26" t="s">
        <v>13</v>
      </c>
      <c r="E67" s="24" t="s">
        <v>11</v>
      </c>
      <c r="F67" s="25" t="s">
        <v>12</v>
      </c>
      <c r="G67" s="26" t="s">
        <v>13</v>
      </c>
      <c r="H67" s="23" t="s">
        <v>13</v>
      </c>
      <c r="I67" s="23" t="s">
        <v>14</v>
      </c>
      <c r="J67" s="23" t="s">
        <v>15</v>
      </c>
      <c r="K67" s="27"/>
      <c r="L67" s="23" t="s">
        <v>10</v>
      </c>
      <c r="M67" s="24" t="s">
        <v>11</v>
      </c>
      <c r="N67" s="25" t="s">
        <v>12</v>
      </c>
      <c r="O67" s="26" t="s">
        <v>13</v>
      </c>
      <c r="P67" s="24" t="s">
        <v>11</v>
      </c>
      <c r="Q67" s="25" t="s">
        <v>12</v>
      </c>
      <c r="R67" s="26" t="s">
        <v>13</v>
      </c>
      <c r="S67" s="23" t="s">
        <v>13</v>
      </c>
      <c r="T67" s="23" t="s">
        <v>14</v>
      </c>
      <c r="U67" s="23" t="s">
        <v>15</v>
      </c>
      <c r="V67" s="4"/>
    </row>
    <row r="68" spans="1:22" ht="12.75">
      <c r="A68" s="28">
        <v>0.5</v>
      </c>
      <c r="B68" s="29">
        <v>5</v>
      </c>
      <c r="C68" s="7">
        <v>5</v>
      </c>
      <c r="D68" s="30">
        <v>600</v>
      </c>
      <c r="E68" s="29">
        <v>4</v>
      </c>
      <c r="F68" s="7">
        <v>5</v>
      </c>
      <c r="G68" s="30">
        <v>150</v>
      </c>
      <c r="H68" s="14">
        <f>D68-G68</f>
        <v>450</v>
      </c>
      <c r="I68" s="14">
        <v>10</v>
      </c>
      <c r="J68" s="31">
        <f>I68*A68</f>
        <v>5</v>
      </c>
      <c r="K68" s="27"/>
      <c r="L68" s="39">
        <v>0.375</v>
      </c>
      <c r="M68" s="29">
        <f aca="true" t="shared" si="4" ref="M68:T69">B68</f>
        <v>5</v>
      </c>
      <c r="N68" s="7">
        <f t="shared" si="4"/>
        <v>5</v>
      </c>
      <c r="O68" s="30">
        <f t="shared" si="4"/>
        <v>600</v>
      </c>
      <c r="P68" s="29">
        <f t="shared" si="4"/>
        <v>4</v>
      </c>
      <c r="Q68" s="7">
        <f t="shared" si="4"/>
        <v>5</v>
      </c>
      <c r="R68" s="30">
        <f t="shared" si="4"/>
        <v>150</v>
      </c>
      <c r="S68" s="13">
        <f t="shared" si="4"/>
        <v>450</v>
      </c>
      <c r="T68" s="13">
        <f t="shared" si="4"/>
        <v>10</v>
      </c>
      <c r="U68" s="33">
        <f>T68*L68</f>
        <v>3.75</v>
      </c>
      <c r="V68" s="4"/>
    </row>
    <row r="69" spans="1:21" ht="15.75" thickBot="1">
      <c r="A69" s="28">
        <f>1-A68</f>
        <v>0.5</v>
      </c>
      <c r="B69" s="34">
        <v>5</v>
      </c>
      <c r="C69" s="35">
        <v>4</v>
      </c>
      <c r="D69" s="36">
        <v>-100</v>
      </c>
      <c r="E69" s="34">
        <v>4</v>
      </c>
      <c r="F69" s="35">
        <v>4</v>
      </c>
      <c r="G69" s="36">
        <v>130</v>
      </c>
      <c r="H69" s="14">
        <f>D69-G69</f>
        <v>-230</v>
      </c>
      <c r="I69" s="14">
        <v>-6</v>
      </c>
      <c r="J69" s="37">
        <f>I69*A69</f>
        <v>-3</v>
      </c>
      <c r="L69" s="28">
        <f>1-L68</f>
        <v>0.625</v>
      </c>
      <c r="M69" s="34">
        <f t="shared" si="4"/>
        <v>5</v>
      </c>
      <c r="N69" s="35">
        <f t="shared" si="4"/>
        <v>4</v>
      </c>
      <c r="O69" s="36">
        <f t="shared" si="4"/>
        <v>-100</v>
      </c>
      <c r="P69" s="34">
        <f t="shared" si="4"/>
        <v>4</v>
      </c>
      <c r="Q69" s="35">
        <f t="shared" si="4"/>
        <v>4</v>
      </c>
      <c r="R69" s="36">
        <f t="shared" si="4"/>
        <v>130</v>
      </c>
      <c r="S69" s="13">
        <f t="shared" si="4"/>
        <v>-230</v>
      </c>
      <c r="T69" s="13">
        <f t="shared" si="4"/>
        <v>-6</v>
      </c>
      <c r="U69" s="38">
        <f>T69*L69</f>
        <v>-3.75</v>
      </c>
    </row>
    <row r="70" spans="7:21" ht="12.75">
      <c r="G70" s="13" t="s">
        <v>16</v>
      </c>
      <c r="J70" s="33">
        <f>SUM(J68:J69)</f>
        <v>2</v>
      </c>
      <c r="L70" s="13"/>
      <c r="M70" s="13"/>
      <c r="N70" s="13"/>
      <c r="O70" s="13"/>
      <c r="P70" s="13"/>
      <c r="Q70" s="13"/>
      <c r="R70" s="13" t="s">
        <v>16</v>
      </c>
      <c r="S70" s="13"/>
      <c r="T70" s="13"/>
      <c r="U70" s="33">
        <f>SUM(U68:U69)</f>
        <v>0</v>
      </c>
    </row>
    <row r="72" spans="15:21" ht="12.75">
      <c r="O72" s="13"/>
      <c r="P72" s="13"/>
      <c r="Q72" s="13"/>
      <c r="R72" s="13"/>
      <c r="S72" s="20" t="s">
        <v>3</v>
      </c>
      <c r="T72" s="21">
        <f>L76</f>
        <v>0.4545454545454545</v>
      </c>
      <c r="U72" s="33"/>
    </row>
    <row r="73" spans="1:12" ht="12.75">
      <c r="A73" s="22" t="s">
        <v>17</v>
      </c>
      <c r="L73" s="11"/>
    </row>
    <row r="74" spans="1:21" ht="13.5" thickBot="1">
      <c r="A74" s="14" t="s">
        <v>5</v>
      </c>
      <c r="B74" s="53" t="s">
        <v>6</v>
      </c>
      <c r="C74" s="53"/>
      <c r="D74" s="53"/>
      <c r="E74" s="53" t="s">
        <v>7</v>
      </c>
      <c r="F74" s="53"/>
      <c r="G74" s="53"/>
      <c r="H74" s="14" t="s">
        <v>8</v>
      </c>
      <c r="I74" s="14"/>
      <c r="J74" s="14" t="s">
        <v>9</v>
      </c>
      <c r="L74" s="14" t="s">
        <v>5</v>
      </c>
      <c r="M74" s="53" t="s">
        <v>6</v>
      </c>
      <c r="N74" s="53"/>
      <c r="O74" s="53"/>
      <c r="P74" s="53" t="s">
        <v>7</v>
      </c>
      <c r="Q74" s="53"/>
      <c r="R74" s="53"/>
      <c r="S74" s="14" t="s">
        <v>8</v>
      </c>
      <c r="T74" s="14"/>
      <c r="U74" s="14" t="s">
        <v>9</v>
      </c>
    </row>
    <row r="75" spans="1:22" ht="15">
      <c r="A75" s="23" t="s">
        <v>10</v>
      </c>
      <c r="B75" s="24" t="s">
        <v>11</v>
      </c>
      <c r="C75" s="25" t="s">
        <v>12</v>
      </c>
      <c r="D75" s="26" t="s">
        <v>13</v>
      </c>
      <c r="E75" s="24" t="s">
        <v>11</v>
      </c>
      <c r="F75" s="25" t="s">
        <v>12</v>
      </c>
      <c r="G75" s="26" t="s">
        <v>13</v>
      </c>
      <c r="H75" s="23" t="s">
        <v>13</v>
      </c>
      <c r="I75" s="23" t="s">
        <v>14</v>
      </c>
      <c r="J75" s="23" t="s">
        <v>15</v>
      </c>
      <c r="L75" s="23" t="s">
        <v>10</v>
      </c>
      <c r="M75" s="24" t="s">
        <v>11</v>
      </c>
      <c r="N75" s="25" t="s">
        <v>12</v>
      </c>
      <c r="O75" s="26" t="s">
        <v>13</v>
      </c>
      <c r="P75" s="24" t="s">
        <v>11</v>
      </c>
      <c r="Q75" s="25" t="s">
        <v>12</v>
      </c>
      <c r="R75" s="26" t="s">
        <v>13</v>
      </c>
      <c r="S75" s="23" t="s">
        <v>13</v>
      </c>
      <c r="T75" s="23" t="s">
        <v>14</v>
      </c>
      <c r="U75" s="23" t="s">
        <v>15</v>
      </c>
      <c r="V75" s="1"/>
    </row>
    <row r="76" spans="1:22" ht="12.75">
      <c r="A76" s="28">
        <v>0.5</v>
      </c>
      <c r="B76" s="29">
        <f>B68</f>
        <v>5</v>
      </c>
      <c r="C76" s="7">
        <f>C68</f>
        <v>5</v>
      </c>
      <c r="D76" s="30">
        <v>400</v>
      </c>
      <c r="E76" s="29">
        <f>E68</f>
        <v>4</v>
      </c>
      <c r="F76" s="7">
        <f>F68</f>
        <v>5</v>
      </c>
      <c r="G76" s="30">
        <v>150</v>
      </c>
      <c r="H76" s="14">
        <f>D76-G76</f>
        <v>250</v>
      </c>
      <c r="I76" s="14">
        <v>6</v>
      </c>
      <c r="J76" s="31">
        <f>I76*A76</f>
        <v>3</v>
      </c>
      <c r="L76" s="39">
        <v>0.4545454545454545</v>
      </c>
      <c r="M76" s="29">
        <f>M68</f>
        <v>5</v>
      </c>
      <c r="N76" s="7">
        <f>N68</f>
        <v>5</v>
      </c>
      <c r="O76" s="30">
        <f>D76</f>
        <v>400</v>
      </c>
      <c r="P76" s="29">
        <f>P68</f>
        <v>4</v>
      </c>
      <c r="Q76" s="7">
        <f>Q68</f>
        <v>5</v>
      </c>
      <c r="R76" s="30">
        <f aca="true" t="shared" si="5" ref="R76:T77">G76</f>
        <v>150</v>
      </c>
      <c r="S76" s="13">
        <f t="shared" si="5"/>
        <v>250</v>
      </c>
      <c r="T76" s="13">
        <f t="shared" si="5"/>
        <v>6</v>
      </c>
      <c r="U76" s="33">
        <f>T76*L76</f>
        <v>2.7272727272727266</v>
      </c>
      <c r="V76" s="1"/>
    </row>
    <row r="77" spans="1:22" ht="15.75" thickBot="1">
      <c r="A77" s="28">
        <f>1-A76</f>
        <v>0.5</v>
      </c>
      <c r="B77" s="34">
        <f>B69</f>
        <v>5</v>
      </c>
      <c r="C77" s="35">
        <f>C69</f>
        <v>4</v>
      </c>
      <c r="D77" s="36">
        <v>-50</v>
      </c>
      <c r="E77" s="34">
        <f>E69</f>
        <v>4</v>
      </c>
      <c r="F77" s="35">
        <f>F69</f>
        <v>4</v>
      </c>
      <c r="G77" s="36">
        <v>130</v>
      </c>
      <c r="H77" s="14">
        <f>D77-G77</f>
        <v>-180</v>
      </c>
      <c r="I77" s="14">
        <v>-5</v>
      </c>
      <c r="J77" s="37">
        <f>I77*A77</f>
        <v>-2.5</v>
      </c>
      <c r="L77" s="28">
        <f>1-L76</f>
        <v>0.5454545454545455</v>
      </c>
      <c r="M77" s="34">
        <f>M69</f>
        <v>5</v>
      </c>
      <c r="N77" s="35">
        <f>N69</f>
        <v>4</v>
      </c>
      <c r="O77" s="36">
        <f>D77</f>
        <v>-50</v>
      </c>
      <c r="P77" s="34">
        <f>P69</f>
        <v>4</v>
      </c>
      <c r="Q77" s="35">
        <f>Q69</f>
        <v>4</v>
      </c>
      <c r="R77" s="36">
        <f t="shared" si="5"/>
        <v>130</v>
      </c>
      <c r="S77" s="13">
        <f t="shared" si="5"/>
        <v>-180</v>
      </c>
      <c r="T77" s="13">
        <f t="shared" si="5"/>
        <v>-5</v>
      </c>
      <c r="U77" s="38">
        <f>T77*L77</f>
        <v>-2.7272727272727275</v>
      </c>
      <c r="V77" s="1"/>
    </row>
    <row r="78" spans="7:22" ht="12.75">
      <c r="G78" s="13" t="s">
        <v>16</v>
      </c>
      <c r="J78" s="33">
        <f>SUM(J76:J77)</f>
        <v>0.5</v>
      </c>
      <c r="L78" s="13"/>
      <c r="M78" s="13"/>
      <c r="N78" s="13"/>
      <c r="O78" s="13"/>
      <c r="P78" s="13"/>
      <c r="Q78" s="13"/>
      <c r="R78" s="13" t="s">
        <v>16</v>
      </c>
      <c r="S78" s="13"/>
      <c r="T78" s="13"/>
      <c r="U78" s="33">
        <f>SUM(U76:U77)</f>
        <v>0</v>
      </c>
      <c r="V78" s="1"/>
    </row>
    <row r="79" spans="3:21" ht="18">
      <c r="C79" s="14"/>
      <c r="D79" s="14"/>
      <c r="E79" s="14"/>
      <c r="F79" s="19" t="s">
        <v>0</v>
      </c>
      <c r="G79" s="14"/>
      <c r="H79" s="14"/>
      <c r="I79" s="14"/>
      <c r="J79" s="14"/>
      <c r="L79" s="13"/>
      <c r="M79" s="14"/>
      <c r="N79" s="14"/>
      <c r="O79" s="14"/>
      <c r="P79" s="19" t="s">
        <v>1</v>
      </c>
      <c r="Q79" s="14"/>
      <c r="R79" s="14"/>
      <c r="S79" s="14"/>
      <c r="T79" s="14"/>
      <c r="U79" s="13"/>
    </row>
    <row r="80" spans="10:22" ht="12.75">
      <c r="J80" s="33"/>
      <c r="L80" s="13"/>
      <c r="M80" s="13"/>
      <c r="N80" s="13"/>
      <c r="O80" s="13"/>
      <c r="P80" s="13"/>
      <c r="Q80" s="13"/>
      <c r="R80" s="13"/>
      <c r="S80" s="13"/>
      <c r="T80" s="13"/>
      <c r="U80" s="33"/>
      <c r="V80" s="1"/>
    </row>
    <row r="81" spans="1:21" ht="12.75">
      <c r="A81" s="15" t="s">
        <v>20</v>
      </c>
      <c r="H81" s="13" t="s">
        <v>21</v>
      </c>
      <c r="J81" s="33"/>
      <c r="L81" s="13"/>
      <c r="M81" s="13"/>
      <c r="N81" s="13"/>
      <c r="O81" s="13"/>
      <c r="P81" s="13"/>
      <c r="Q81" s="13"/>
      <c r="R81" s="13"/>
      <c r="S81" s="13"/>
      <c r="T81" s="13"/>
      <c r="U81" s="33"/>
    </row>
    <row r="82" spans="1:21" ht="12.75">
      <c r="A82" s="15"/>
      <c r="J82" s="33"/>
      <c r="L82" s="13"/>
      <c r="O82" s="13"/>
      <c r="P82" s="13"/>
      <c r="Q82" s="13"/>
      <c r="R82" s="13"/>
      <c r="S82" s="20" t="s">
        <v>3</v>
      </c>
      <c r="T82" s="21">
        <f>L86</f>
        <v>0.5</v>
      </c>
      <c r="U82" s="33"/>
    </row>
    <row r="83" spans="1:12" ht="12.75">
      <c r="A83" s="22" t="s">
        <v>4</v>
      </c>
      <c r="L83" s="11"/>
    </row>
    <row r="84" spans="1:22" ht="13.5" thickBot="1">
      <c r="A84" s="14" t="s">
        <v>5</v>
      </c>
      <c r="B84" s="53" t="s">
        <v>6</v>
      </c>
      <c r="C84" s="53"/>
      <c r="D84" s="53"/>
      <c r="E84" s="53" t="s">
        <v>7</v>
      </c>
      <c r="F84" s="53"/>
      <c r="G84" s="53"/>
      <c r="H84" s="14" t="s">
        <v>8</v>
      </c>
      <c r="I84" s="14"/>
      <c r="J84" s="14" t="s">
        <v>9</v>
      </c>
      <c r="K84" s="14"/>
      <c r="L84" s="14" t="s">
        <v>5</v>
      </c>
      <c r="M84" s="53" t="s">
        <v>6</v>
      </c>
      <c r="N84" s="53"/>
      <c r="O84" s="53"/>
      <c r="P84" s="53" t="s">
        <v>7</v>
      </c>
      <c r="Q84" s="53"/>
      <c r="R84" s="53"/>
      <c r="S84" s="14" t="s">
        <v>8</v>
      </c>
      <c r="T84" s="14"/>
      <c r="U84" s="14" t="s">
        <v>9</v>
      </c>
      <c r="V84" s="7"/>
    </row>
    <row r="85" spans="1:22" ht="15">
      <c r="A85" s="23" t="s">
        <v>10</v>
      </c>
      <c r="B85" s="24" t="s">
        <v>11</v>
      </c>
      <c r="C85" s="25" t="s">
        <v>12</v>
      </c>
      <c r="D85" s="26" t="s">
        <v>13</v>
      </c>
      <c r="E85" s="24" t="s">
        <v>11</v>
      </c>
      <c r="F85" s="25" t="s">
        <v>12</v>
      </c>
      <c r="G85" s="26" t="s">
        <v>13</v>
      </c>
      <c r="H85" s="23" t="s">
        <v>13</v>
      </c>
      <c r="I85" s="23" t="s">
        <v>14</v>
      </c>
      <c r="J85" s="23" t="s">
        <v>15</v>
      </c>
      <c r="K85" s="27"/>
      <c r="L85" s="23" t="s">
        <v>10</v>
      </c>
      <c r="M85" s="24" t="s">
        <v>11</v>
      </c>
      <c r="N85" s="25" t="s">
        <v>12</v>
      </c>
      <c r="O85" s="26" t="s">
        <v>13</v>
      </c>
      <c r="P85" s="24" t="s">
        <v>11</v>
      </c>
      <c r="Q85" s="25" t="s">
        <v>12</v>
      </c>
      <c r="R85" s="26" t="s">
        <v>13</v>
      </c>
      <c r="S85" s="23" t="s">
        <v>13</v>
      </c>
      <c r="T85" s="23" t="s">
        <v>14</v>
      </c>
      <c r="U85" s="23" t="s">
        <v>15</v>
      </c>
      <c r="V85" s="4"/>
    </row>
    <row r="86" spans="1:22" ht="12.75">
      <c r="A86" s="28">
        <v>0.5</v>
      </c>
      <c r="B86" s="29">
        <v>6</v>
      </c>
      <c r="C86" s="7">
        <v>6</v>
      </c>
      <c r="D86" s="40">
        <f>180+500+750</f>
        <v>1430</v>
      </c>
      <c r="E86" s="29">
        <v>5</v>
      </c>
      <c r="F86" s="7">
        <v>6</v>
      </c>
      <c r="G86" s="41">
        <f>180+500</f>
        <v>680</v>
      </c>
      <c r="H86" s="14">
        <f>D86-G86</f>
        <v>750</v>
      </c>
      <c r="I86" s="14">
        <v>13</v>
      </c>
      <c r="J86" s="31">
        <f>I86*A86</f>
        <v>6.5</v>
      </c>
      <c r="K86" s="27"/>
      <c r="L86" s="39">
        <v>0.5</v>
      </c>
      <c r="M86" s="29">
        <f aca="true" t="shared" si="6" ref="M86:T87">B86</f>
        <v>6</v>
      </c>
      <c r="N86" s="7">
        <f t="shared" si="6"/>
        <v>6</v>
      </c>
      <c r="O86" s="40">
        <f t="shared" si="6"/>
        <v>1430</v>
      </c>
      <c r="P86" s="29">
        <f t="shared" si="6"/>
        <v>5</v>
      </c>
      <c r="Q86" s="7">
        <f t="shared" si="6"/>
        <v>6</v>
      </c>
      <c r="R86" s="30">
        <f t="shared" si="6"/>
        <v>680</v>
      </c>
      <c r="S86" s="13">
        <f t="shared" si="6"/>
        <v>750</v>
      </c>
      <c r="T86" s="13">
        <f t="shared" si="6"/>
        <v>13</v>
      </c>
      <c r="U86" s="33">
        <f>T86*L86</f>
        <v>6.5</v>
      </c>
      <c r="V86" s="4"/>
    </row>
    <row r="87" spans="1:21" ht="15.75" thickBot="1">
      <c r="A87" s="28">
        <f>1-A86</f>
        <v>0.5</v>
      </c>
      <c r="B87" s="34">
        <v>6</v>
      </c>
      <c r="C87" s="35">
        <v>5</v>
      </c>
      <c r="D87" s="36">
        <v>-100</v>
      </c>
      <c r="E87" s="34">
        <v>5</v>
      </c>
      <c r="F87" s="35">
        <v>5</v>
      </c>
      <c r="G87" s="36">
        <f>150+500</f>
        <v>650</v>
      </c>
      <c r="H87" s="14">
        <f>D87-G87</f>
        <v>-750</v>
      </c>
      <c r="I87" s="14">
        <v>-13</v>
      </c>
      <c r="J87" s="37">
        <f>I87*A87</f>
        <v>-6.5</v>
      </c>
      <c r="L87" s="28">
        <f>1-L86</f>
        <v>0.5</v>
      </c>
      <c r="M87" s="34">
        <f t="shared" si="6"/>
        <v>6</v>
      </c>
      <c r="N87" s="35">
        <f t="shared" si="6"/>
        <v>5</v>
      </c>
      <c r="O87" s="36">
        <f t="shared" si="6"/>
        <v>-100</v>
      </c>
      <c r="P87" s="34">
        <f t="shared" si="6"/>
        <v>5</v>
      </c>
      <c r="Q87" s="35">
        <f t="shared" si="6"/>
        <v>5</v>
      </c>
      <c r="R87" s="36">
        <f t="shared" si="6"/>
        <v>650</v>
      </c>
      <c r="S87" s="13">
        <f t="shared" si="6"/>
        <v>-750</v>
      </c>
      <c r="T87" s="13">
        <f t="shared" si="6"/>
        <v>-13</v>
      </c>
      <c r="U87" s="38">
        <f>T87*L87</f>
        <v>-6.5</v>
      </c>
    </row>
    <row r="88" spans="7:21" ht="12.75">
      <c r="G88" s="13" t="s">
        <v>16</v>
      </c>
      <c r="J88" s="33">
        <f>SUM(J86:J87)</f>
        <v>0</v>
      </c>
      <c r="L88" s="13"/>
      <c r="M88" s="13"/>
      <c r="N88" s="13"/>
      <c r="O88" s="13"/>
      <c r="P88" s="13"/>
      <c r="Q88" s="13"/>
      <c r="R88" s="13" t="s">
        <v>16</v>
      </c>
      <c r="S88" s="13"/>
      <c r="T88" s="13"/>
      <c r="U88" s="33">
        <f>SUM(U86:U87)</f>
        <v>0</v>
      </c>
    </row>
    <row r="90" spans="15:20" ht="12.75">
      <c r="O90" s="13"/>
      <c r="P90" s="13"/>
      <c r="Q90" s="13"/>
      <c r="R90" s="13"/>
      <c r="S90" s="20" t="s">
        <v>3</v>
      </c>
      <c r="T90" s="21">
        <f>L94</f>
        <v>0.5</v>
      </c>
    </row>
    <row r="91" spans="1:12" ht="12.75">
      <c r="A91" s="22" t="s">
        <v>17</v>
      </c>
      <c r="L91" s="11"/>
    </row>
    <row r="92" spans="1:21" ht="13.5" thickBot="1">
      <c r="A92" s="14" t="s">
        <v>5</v>
      </c>
      <c r="B92" s="53" t="s">
        <v>6</v>
      </c>
      <c r="C92" s="53"/>
      <c r="D92" s="53"/>
      <c r="E92" s="53" t="s">
        <v>7</v>
      </c>
      <c r="F92" s="53"/>
      <c r="G92" s="53"/>
      <c r="H92" s="14" t="s">
        <v>8</v>
      </c>
      <c r="I92" s="14"/>
      <c r="J92" s="14" t="s">
        <v>9</v>
      </c>
      <c r="L92" s="14" t="s">
        <v>5</v>
      </c>
      <c r="M92" s="53" t="s">
        <v>6</v>
      </c>
      <c r="N92" s="53"/>
      <c r="O92" s="53"/>
      <c r="P92" s="53" t="s">
        <v>7</v>
      </c>
      <c r="Q92" s="53"/>
      <c r="R92" s="53"/>
      <c r="S92" s="14" t="s">
        <v>8</v>
      </c>
      <c r="T92" s="14"/>
      <c r="U92" s="14" t="s">
        <v>9</v>
      </c>
    </row>
    <row r="93" spans="1:22" ht="15">
      <c r="A93" s="23" t="s">
        <v>10</v>
      </c>
      <c r="B93" s="24" t="s">
        <v>11</v>
      </c>
      <c r="C93" s="25" t="s">
        <v>12</v>
      </c>
      <c r="D93" s="26" t="s">
        <v>13</v>
      </c>
      <c r="E93" s="24" t="s">
        <v>11</v>
      </c>
      <c r="F93" s="25" t="s">
        <v>12</v>
      </c>
      <c r="G93" s="26" t="s">
        <v>13</v>
      </c>
      <c r="H93" s="23" t="s">
        <v>13</v>
      </c>
      <c r="I93" s="23" t="s">
        <v>14</v>
      </c>
      <c r="J93" s="23" t="s">
        <v>15</v>
      </c>
      <c r="L93" s="23" t="s">
        <v>10</v>
      </c>
      <c r="M93" s="24" t="s">
        <v>11</v>
      </c>
      <c r="N93" s="25" t="s">
        <v>12</v>
      </c>
      <c r="O93" s="26" t="s">
        <v>13</v>
      </c>
      <c r="P93" s="24" t="s">
        <v>11</v>
      </c>
      <c r="Q93" s="25" t="s">
        <v>12</v>
      </c>
      <c r="R93" s="26" t="s">
        <v>13</v>
      </c>
      <c r="S93" s="23" t="s">
        <v>13</v>
      </c>
      <c r="T93" s="23" t="s">
        <v>14</v>
      </c>
      <c r="U93" s="23" t="s">
        <v>15</v>
      </c>
      <c r="V93" s="1"/>
    </row>
    <row r="94" spans="1:22" ht="12.75">
      <c r="A94" s="28">
        <v>0.5</v>
      </c>
      <c r="B94" s="29">
        <f>B86</f>
        <v>6</v>
      </c>
      <c r="C94" s="7">
        <f>C86</f>
        <v>6</v>
      </c>
      <c r="D94" s="41">
        <f>180+500+300</f>
        <v>980</v>
      </c>
      <c r="E94" s="29">
        <f>E86</f>
        <v>5</v>
      </c>
      <c r="F94" s="7">
        <f>F86</f>
        <v>6</v>
      </c>
      <c r="G94" s="41">
        <f>180+300</f>
        <v>480</v>
      </c>
      <c r="H94" s="14">
        <f>D94-G94</f>
        <v>500</v>
      </c>
      <c r="I94" s="14">
        <v>11</v>
      </c>
      <c r="J94" s="31">
        <f>I94*A94</f>
        <v>5.5</v>
      </c>
      <c r="L94" s="39">
        <v>0.5</v>
      </c>
      <c r="M94" s="29">
        <f>M86</f>
        <v>6</v>
      </c>
      <c r="N94" s="7">
        <f>N86</f>
        <v>6</v>
      </c>
      <c r="O94" s="30">
        <f>D94</f>
        <v>980</v>
      </c>
      <c r="P94" s="29">
        <f>P86</f>
        <v>5</v>
      </c>
      <c r="Q94" s="7">
        <f>Q86</f>
        <v>6</v>
      </c>
      <c r="R94" s="30">
        <f aca="true" t="shared" si="7" ref="R94:T95">G94</f>
        <v>480</v>
      </c>
      <c r="S94" s="13">
        <f t="shared" si="7"/>
        <v>500</v>
      </c>
      <c r="T94" s="13">
        <f t="shared" si="7"/>
        <v>11</v>
      </c>
      <c r="U94" s="33">
        <f>T94*L94</f>
        <v>5.5</v>
      </c>
      <c r="V94" s="1"/>
    </row>
    <row r="95" spans="1:22" ht="15.75" thickBot="1">
      <c r="A95" s="28">
        <f>1-A94</f>
        <v>0.5</v>
      </c>
      <c r="B95" s="34">
        <f>B87</f>
        <v>6</v>
      </c>
      <c r="C95" s="35">
        <f>C87</f>
        <v>5</v>
      </c>
      <c r="D95" s="36">
        <v>-50</v>
      </c>
      <c r="E95" s="34">
        <f>E87</f>
        <v>5</v>
      </c>
      <c r="F95" s="35">
        <f>F87</f>
        <v>5</v>
      </c>
      <c r="G95" s="36">
        <f>150+300</f>
        <v>450</v>
      </c>
      <c r="H95" s="14">
        <f>D95-G95</f>
        <v>-500</v>
      </c>
      <c r="I95" s="14">
        <v>-11</v>
      </c>
      <c r="J95" s="37">
        <f>I95*A95</f>
        <v>-5.5</v>
      </c>
      <c r="L95" s="28">
        <f>1-L94</f>
        <v>0.5</v>
      </c>
      <c r="M95" s="34">
        <f>M87</f>
        <v>6</v>
      </c>
      <c r="N95" s="35">
        <f>N87</f>
        <v>5</v>
      </c>
      <c r="O95" s="36">
        <f>D95</f>
        <v>-50</v>
      </c>
      <c r="P95" s="34">
        <f>P87</f>
        <v>5</v>
      </c>
      <c r="Q95" s="35">
        <f>Q87</f>
        <v>5</v>
      </c>
      <c r="R95" s="36">
        <f t="shared" si="7"/>
        <v>450</v>
      </c>
      <c r="S95" s="13">
        <f t="shared" si="7"/>
        <v>-500</v>
      </c>
      <c r="T95" s="13">
        <f t="shared" si="7"/>
        <v>-11</v>
      </c>
      <c r="U95" s="38">
        <f>T95*L95</f>
        <v>-5.5</v>
      </c>
      <c r="V95" s="1"/>
    </row>
    <row r="96" spans="7:22" ht="12.75">
      <c r="G96" s="13" t="s">
        <v>16</v>
      </c>
      <c r="J96" s="33">
        <f>SUM(J94:J95)</f>
        <v>0</v>
      </c>
      <c r="L96" s="13"/>
      <c r="M96" s="13"/>
      <c r="N96" s="13"/>
      <c r="O96" s="13"/>
      <c r="P96" s="13"/>
      <c r="Q96" s="13"/>
      <c r="R96" s="13" t="s">
        <v>16</v>
      </c>
      <c r="S96" s="13"/>
      <c r="T96" s="13"/>
      <c r="U96" s="33">
        <f>SUM(U94:U95)</f>
        <v>0</v>
      </c>
      <c r="V96" s="1"/>
    </row>
    <row r="97" spans="1:22" ht="13.5" thickBot="1">
      <c r="A97" s="10"/>
      <c r="B97" s="10"/>
      <c r="C97" s="10"/>
      <c r="D97" s="10"/>
      <c r="E97" s="10"/>
      <c r="F97" s="10"/>
      <c r="G97" s="10"/>
      <c r="H97" s="10"/>
      <c r="I97" s="10"/>
      <c r="J97" s="10"/>
      <c r="K97" s="10"/>
      <c r="L97" s="10"/>
      <c r="M97" s="10"/>
      <c r="N97" s="10"/>
      <c r="O97" s="10"/>
      <c r="P97" s="10"/>
      <c r="Q97" s="10"/>
      <c r="R97" s="10"/>
      <c r="S97" s="10"/>
      <c r="T97" s="10"/>
      <c r="U97" s="10"/>
      <c r="V97" s="1"/>
    </row>
    <row r="98" spans="10:22" ht="12.75">
      <c r="J98" s="33"/>
      <c r="L98" s="13"/>
      <c r="M98" s="13"/>
      <c r="N98" s="13"/>
      <c r="O98" s="13"/>
      <c r="P98" s="13"/>
      <c r="Q98" s="13"/>
      <c r="R98" s="13"/>
      <c r="S98" s="13"/>
      <c r="T98" s="13"/>
      <c r="U98" s="33"/>
      <c r="V98" s="1"/>
    </row>
    <row r="99" spans="1:20" ht="12.75">
      <c r="A99" s="15" t="s">
        <v>22</v>
      </c>
      <c r="J99" s="33"/>
      <c r="L99" s="13"/>
      <c r="M99" s="13"/>
      <c r="N99" s="13"/>
      <c r="O99" s="13"/>
      <c r="P99" s="13"/>
      <c r="Q99" s="13"/>
      <c r="R99" s="13"/>
      <c r="S99" s="13"/>
      <c r="T99" s="13"/>
    </row>
    <row r="100" spans="1:20" ht="12.75">
      <c r="A100" s="15"/>
      <c r="J100" s="33"/>
      <c r="L100" s="13"/>
      <c r="O100" s="13"/>
      <c r="P100" s="13"/>
      <c r="Q100" s="13"/>
      <c r="R100" s="13"/>
      <c r="S100" s="20" t="s">
        <v>3</v>
      </c>
      <c r="T100" s="21">
        <f>L104</f>
        <v>0.48</v>
      </c>
    </row>
    <row r="101" spans="1:12" ht="12.75">
      <c r="A101" s="22" t="s">
        <v>4</v>
      </c>
      <c r="L101" s="11"/>
    </row>
    <row r="102" spans="1:21" ht="13.5" thickBot="1">
      <c r="A102" s="14" t="s">
        <v>5</v>
      </c>
      <c r="B102" s="53" t="s">
        <v>6</v>
      </c>
      <c r="C102" s="53"/>
      <c r="D102" s="53"/>
      <c r="E102" s="53" t="s">
        <v>7</v>
      </c>
      <c r="F102" s="53"/>
      <c r="G102" s="53"/>
      <c r="H102" s="14" t="s">
        <v>8</v>
      </c>
      <c r="I102" s="14"/>
      <c r="J102" s="14" t="s">
        <v>9</v>
      </c>
      <c r="K102" s="14"/>
      <c r="L102" s="14" t="s">
        <v>5</v>
      </c>
      <c r="M102" s="53" t="s">
        <v>6</v>
      </c>
      <c r="N102" s="53"/>
      <c r="O102" s="53"/>
      <c r="P102" s="53" t="s">
        <v>7</v>
      </c>
      <c r="Q102" s="53"/>
      <c r="R102" s="53"/>
      <c r="S102" s="14" t="s">
        <v>8</v>
      </c>
      <c r="T102" s="14"/>
      <c r="U102" s="14" t="s">
        <v>9</v>
      </c>
    </row>
    <row r="103" spans="1:21" ht="15">
      <c r="A103" s="23" t="s">
        <v>10</v>
      </c>
      <c r="B103" s="24" t="s">
        <v>11</v>
      </c>
      <c r="C103" s="25" t="s">
        <v>12</v>
      </c>
      <c r="D103" s="26" t="s">
        <v>13</v>
      </c>
      <c r="E103" s="24" t="s">
        <v>11</v>
      </c>
      <c r="F103" s="25" t="s">
        <v>12</v>
      </c>
      <c r="G103" s="26" t="s">
        <v>13</v>
      </c>
      <c r="H103" s="23" t="s">
        <v>13</v>
      </c>
      <c r="I103" s="23" t="s">
        <v>14</v>
      </c>
      <c r="J103" s="23" t="s">
        <v>15</v>
      </c>
      <c r="K103" s="27"/>
      <c r="L103" s="23" t="s">
        <v>10</v>
      </c>
      <c r="M103" s="24" t="s">
        <v>11</v>
      </c>
      <c r="N103" s="25" t="s">
        <v>12</v>
      </c>
      <c r="O103" s="26" t="s">
        <v>13</v>
      </c>
      <c r="P103" s="24" t="s">
        <v>11</v>
      </c>
      <c r="Q103" s="25" t="s">
        <v>12</v>
      </c>
      <c r="R103" s="26" t="s">
        <v>13</v>
      </c>
      <c r="S103" s="23" t="s">
        <v>13</v>
      </c>
      <c r="T103" s="23" t="s">
        <v>14</v>
      </c>
      <c r="U103" s="23" t="s">
        <v>15</v>
      </c>
    </row>
    <row r="104" spans="1:21" ht="12.75">
      <c r="A104" s="28">
        <v>0.5</v>
      </c>
      <c r="B104" s="29">
        <v>6</v>
      </c>
      <c r="C104" s="7">
        <v>6</v>
      </c>
      <c r="D104" s="40">
        <f>120+500+750</f>
        <v>1370</v>
      </c>
      <c r="E104" s="29">
        <v>5</v>
      </c>
      <c r="F104" s="7">
        <v>6</v>
      </c>
      <c r="G104" s="30">
        <f>120+500</f>
        <v>620</v>
      </c>
      <c r="H104" s="14">
        <f>D104-G104</f>
        <v>750</v>
      </c>
      <c r="I104" s="14">
        <v>13</v>
      </c>
      <c r="J104" s="31">
        <f>I104*A104</f>
        <v>6.5</v>
      </c>
      <c r="K104" s="27"/>
      <c r="L104" s="39">
        <v>0.48</v>
      </c>
      <c r="M104" s="29">
        <f aca="true" t="shared" si="8" ref="M104:T105">B104</f>
        <v>6</v>
      </c>
      <c r="N104" s="7">
        <f t="shared" si="8"/>
        <v>6</v>
      </c>
      <c r="O104" s="40">
        <f t="shared" si="8"/>
        <v>1370</v>
      </c>
      <c r="P104" s="29">
        <f t="shared" si="8"/>
        <v>5</v>
      </c>
      <c r="Q104" s="7">
        <f t="shared" si="8"/>
        <v>6</v>
      </c>
      <c r="R104" s="30">
        <f t="shared" si="8"/>
        <v>620</v>
      </c>
      <c r="S104" s="13">
        <f t="shared" si="8"/>
        <v>750</v>
      </c>
      <c r="T104" s="13">
        <f t="shared" si="8"/>
        <v>13</v>
      </c>
      <c r="U104" s="33">
        <f>T104*L104</f>
        <v>6.24</v>
      </c>
    </row>
    <row r="105" spans="1:21" ht="15.75" thickBot="1">
      <c r="A105" s="28">
        <f>1-A104</f>
        <v>0.5</v>
      </c>
      <c r="B105" s="34">
        <v>6</v>
      </c>
      <c r="C105" s="35">
        <v>5</v>
      </c>
      <c r="D105" s="36">
        <v>-100</v>
      </c>
      <c r="E105" s="34">
        <v>5</v>
      </c>
      <c r="F105" s="35">
        <v>5</v>
      </c>
      <c r="G105" s="36">
        <f>100+500</f>
        <v>600</v>
      </c>
      <c r="H105" s="14">
        <f>D105-G105</f>
        <v>-700</v>
      </c>
      <c r="I105" s="14">
        <v>-12</v>
      </c>
      <c r="J105" s="37">
        <f>I105*A105</f>
        <v>-6</v>
      </c>
      <c r="L105" s="28">
        <f>1-L104</f>
        <v>0.52</v>
      </c>
      <c r="M105" s="34">
        <f t="shared" si="8"/>
        <v>6</v>
      </c>
      <c r="N105" s="35">
        <f t="shared" si="8"/>
        <v>5</v>
      </c>
      <c r="O105" s="36">
        <f t="shared" si="8"/>
        <v>-100</v>
      </c>
      <c r="P105" s="34">
        <f t="shared" si="8"/>
        <v>5</v>
      </c>
      <c r="Q105" s="35">
        <f t="shared" si="8"/>
        <v>5</v>
      </c>
      <c r="R105" s="36">
        <f t="shared" si="8"/>
        <v>600</v>
      </c>
      <c r="S105" s="13">
        <f t="shared" si="8"/>
        <v>-700</v>
      </c>
      <c r="T105" s="13">
        <f t="shared" si="8"/>
        <v>-12</v>
      </c>
      <c r="U105" s="38">
        <f>T105*L105</f>
        <v>-6.24</v>
      </c>
    </row>
    <row r="106" spans="7:21" ht="12.75">
      <c r="G106" s="13" t="s">
        <v>16</v>
      </c>
      <c r="J106" s="33">
        <f>SUM(J104:J105)</f>
        <v>0.5</v>
      </c>
      <c r="L106" s="13"/>
      <c r="M106" s="13"/>
      <c r="N106" s="13"/>
      <c r="O106" s="13"/>
      <c r="P106" s="13"/>
      <c r="Q106" s="13"/>
      <c r="R106" s="13" t="s">
        <v>16</v>
      </c>
      <c r="S106" s="13"/>
      <c r="T106" s="13"/>
      <c r="U106" s="33">
        <f>SUM(U104:U105)</f>
        <v>0</v>
      </c>
    </row>
    <row r="107" spans="10:21" ht="12.75">
      <c r="J107" s="33"/>
      <c r="L107" s="13"/>
      <c r="M107" s="13"/>
      <c r="N107" s="13"/>
      <c r="O107" s="13"/>
      <c r="P107" s="13"/>
      <c r="Q107" s="13"/>
      <c r="R107" s="13"/>
      <c r="S107" s="13"/>
      <c r="T107" s="13"/>
      <c r="U107" s="33"/>
    </row>
    <row r="108" spans="15:20" ht="12.75">
      <c r="O108" s="13"/>
      <c r="P108" s="13"/>
      <c r="Q108" s="13"/>
      <c r="R108" s="13"/>
      <c r="S108" s="20" t="s">
        <v>3</v>
      </c>
      <c r="T108" s="21">
        <f>L112</f>
        <v>0.476190476190476</v>
      </c>
    </row>
    <row r="109" spans="1:12" ht="12.75">
      <c r="A109" s="22" t="s">
        <v>17</v>
      </c>
      <c r="L109" s="11"/>
    </row>
    <row r="110" spans="1:21" ht="13.5" thickBot="1">
      <c r="A110" s="14" t="s">
        <v>5</v>
      </c>
      <c r="B110" s="53" t="s">
        <v>6</v>
      </c>
      <c r="C110" s="53"/>
      <c r="D110" s="53"/>
      <c r="E110" s="53" t="s">
        <v>7</v>
      </c>
      <c r="F110" s="53"/>
      <c r="G110" s="53"/>
      <c r="H110" s="14" t="s">
        <v>8</v>
      </c>
      <c r="I110" s="14"/>
      <c r="J110" s="14" t="s">
        <v>9</v>
      </c>
      <c r="L110" s="14" t="s">
        <v>5</v>
      </c>
      <c r="M110" s="53" t="s">
        <v>6</v>
      </c>
      <c r="N110" s="53"/>
      <c r="O110" s="53"/>
      <c r="P110" s="53" t="s">
        <v>7</v>
      </c>
      <c r="Q110" s="53"/>
      <c r="R110" s="53"/>
      <c r="S110" s="14" t="s">
        <v>8</v>
      </c>
      <c r="T110" s="14"/>
      <c r="U110" s="14" t="s">
        <v>9</v>
      </c>
    </row>
    <row r="111" spans="1:21" ht="15">
      <c r="A111" s="23" t="s">
        <v>10</v>
      </c>
      <c r="B111" s="24" t="s">
        <v>11</v>
      </c>
      <c r="C111" s="25" t="s">
        <v>12</v>
      </c>
      <c r="D111" s="26" t="s">
        <v>13</v>
      </c>
      <c r="E111" s="24" t="s">
        <v>11</v>
      </c>
      <c r="F111" s="25" t="s">
        <v>12</v>
      </c>
      <c r="G111" s="26" t="s">
        <v>13</v>
      </c>
      <c r="H111" s="23" t="s">
        <v>13</v>
      </c>
      <c r="I111" s="23" t="s">
        <v>14</v>
      </c>
      <c r="J111" s="23" t="s">
        <v>15</v>
      </c>
      <c r="L111" s="23" t="s">
        <v>10</v>
      </c>
      <c r="M111" s="24" t="s">
        <v>11</v>
      </c>
      <c r="N111" s="25" t="s">
        <v>12</v>
      </c>
      <c r="O111" s="26" t="s">
        <v>13</v>
      </c>
      <c r="P111" s="24" t="s">
        <v>11</v>
      </c>
      <c r="Q111" s="25" t="s">
        <v>12</v>
      </c>
      <c r="R111" s="26" t="s">
        <v>13</v>
      </c>
      <c r="S111" s="23" t="s">
        <v>13</v>
      </c>
      <c r="T111" s="23" t="s">
        <v>14</v>
      </c>
      <c r="U111" s="23" t="s">
        <v>15</v>
      </c>
    </row>
    <row r="112" spans="1:21" ht="12.75">
      <c r="A112" s="28">
        <v>0.5</v>
      </c>
      <c r="B112" s="29">
        <f>B104</f>
        <v>6</v>
      </c>
      <c r="C112" s="7">
        <f>C104</f>
        <v>6</v>
      </c>
      <c r="D112" s="41">
        <f>120+500+300</f>
        <v>920</v>
      </c>
      <c r="E112" s="29">
        <f>E104</f>
        <v>5</v>
      </c>
      <c r="F112" s="7">
        <f>F104</f>
        <v>6</v>
      </c>
      <c r="G112" s="41">
        <f>120+300</f>
        <v>420</v>
      </c>
      <c r="H112" s="14">
        <f>D112-G112</f>
        <v>500</v>
      </c>
      <c r="I112" s="14">
        <v>11</v>
      </c>
      <c r="J112" s="31">
        <f>I112*A112</f>
        <v>5.5</v>
      </c>
      <c r="L112" s="39">
        <v>0.476190476190476</v>
      </c>
      <c r="M112" s="29">
        <f>M104</f>
        <v>6</v>
      </c>
      <c r="N112" s="7">
        <f>N104</f>
        <v>6</v>
      </c>
      <c r="O112" s="30">
        <f>D112</f>
        <v>920</v>
      </c>
      <c r="P112" s="29">
        <f>P104</f>
        <v>5</v>
      </c>
      <c r="Q112" s="7">
        <f>Q104</f>
        <v>6</v>
      </c>
      <c r="R112" s="30">
        <f aca="true" t="shared" si="9" ref="R112:T113">G112</f>
        <v>420</v>
      </c>
      <c r="S112" s="13">
        <f t="shared" si="9"/>
        <v>500</v>
      </c>
      <c r="T112" s="13">
        <f t="shared" si="9"/>
        <v>11</v>
      </c>
      <c r="U112" s="33">
        <f>T112*L112</f>
        <v>5.238095238095236</v>
      </c>
    </row>
    <row r="113" spans="1:21" ht="15.75" thickBot="1">
      <c r="A113" s="28">
        <f>1-A112</f>
        <v>0.5</v>
      </c>
      <c r="B113" s="34">
        <f>B105</f>
        <v>6</v>
      </c>
      <c r="C113" s="35">
        <f>C105</f>
        <v>5</v>
      </c>
      <c r="D113" s="36">
        <v>-50</v>
      </c>
      <c r="E113" s="34">
        <f>E105</f>
        <v>5</v>
      </c>
      <c r="F113" s="35">
        <f>F105</f>
        <v>5</v>
      </c>
      <c r="G113" s="36">
        <v>400</v>
      </c>
      <c r="H113" s="14">
        <f>D113-G113</f>
        <v>-450</v>
      </c>
      <c r="I113" s="14">
        <v>-10</v>
      </c>
      <c r="J113" s="37">
        <f>I113*A113</f>
        <v>-5</v>
      </c>
      <c r="L113" s="28">
        <f>1-L112</f>
        <v>0.523809523809524</v>
      </c>
      <c r="M113" s="34">
        <f>M105</f>
        <v>6</v>
      </c>
      <c r="N113" s="35">
        <f>N105</f>
        <v>5</v>
      </c>
      <c r="O113" s="36">
        <f>D113</f>
        <v>-50</v>
      </c>
      <c r="P113" s="34">
        <f>P105</f>
        <v>5</v>
      </c>
      <c r="Q113" s="35">
        <f>Q105</f>
        <v>5</v>
      </c>
      <c r="R113" s="36">
        <f t="shared" si="9"/>
        <v>400</v>
      </c>
      <c r="S113" s="13">
        <f t="shared" si="9"/>
        <v>-450</v>
      </c>
      <c r="T113" s="13">
        <f t="shared" si="9"/>
        <v>-10</v>
      </c>
      <c r="U113" s="38">
        <f>T113*L113</f>
        <v>-5.238095238095239</v>
      </c>
    </row>
    <row r="114" spans="7:21" ht="12.75">
      <c r="G114" s="13" t="s">
        <v>16</v>
      </c>
      <c r="J114" s="33">
        <f>SUM(J112:J113)</f>
        <v>0.5</v>
      </c>
      <c r="L114" s="13"/>
      <c r="M114" s="13"/>
      <c r="N114" s="13"/>
      <c r="O114" s="13"/>
      <c r="P114" s="13"/>
      <c r="Q114" s="13"/>
      <c r="R114" s="13" t="s">
        <v>16</v>
      </c>
      <c r="S114" s="13"/>
      <c r="T114" s="13"/>
      <c r="U114" s="33">
        <f>SUM(U112:U113)</f>
        <v>0</v>
      </c>
    </row>
    <row r="115" spans="3:21" ht="18">
      <c r="C115" s="14"/>
      <c r="D115" s="14"/>
      <c r="E115" s="14"/>
      <c r="F115" s="19" t="s">
        <v>0</v>
      </c>
      <c r="G115" s="14"/>
      <c r="H115" s="14"/>
      <c r="I115" s="14"/>
      <c r="J115" s="14"/>
      <c r="L115" s="13"/>
      <c r="M115" s="14"/>
      <c r="N115" s="14"/>
      <c r="O115" s="14"/>
      <c r="P115" s="19" t="s">
        <v>1</v>
      </c>
      <c r="Q115" s="14"/>
      <c r="R115" s="14"/>
      <c r="S115" s="14"/>
      <c r="T115" s="14"/>
      <c r="U115" s="13"/>
    </row>
    <row r="116" spans="10:21" ht="12.75">
      <c r="J116" s="33"/>
      <c r="L116" s="13"/>
      <c r="M116" s="13"/>
      <c r="N116" s="13"/>
      <c r="O116" s="13"/>
      <c r="P116" s="13"/>
      <c r="Q116" s="13"/>
      <c r="R116" s="13"/>
      <c r="S116" s="13"/>
      <c r="T116" s="13"/>
      <c r="U116" s="33"/>
    </row>
    <row r="117" spans="1:21" ht="12.75">
      <c r="A117" s="15" t="s">
        <v>23</v>
      </c>
      <c r="H117" s="13" t="s">
        <v>21</v>
      </c>
      <c r="J117" s="33"/>
      <c r="L117" s="13"/>
      <c r="M117" s="13"/>
      <c r="N117" s="13"/>
      <c r="O117" s="13"/>
      <c r="P117" s="13"/>
      <c r="Q117" s="13"/>
      <c r="R117" s="13"/>
      <c r="S117" s="13"/>
      <c r="T117" s="13"/>
      <c r="U117" s="13"/>
    </row>
    <row r="118" spans="1:21" ht="12.75">
      <c r="A118" s="15"/>
      <c r="J118" s="33"/>
      <c r="L118" s="13"/>
      <c r="O118" s="13"/>
      <c r="P118" s="13"/>
      <c r="Q118" s="13"/>
      <c r="R118" s="13"/>
      <c r="S118" s="20" t="s">
        <v>3</v>
      </c>
      <c r="T118" s="21">
        <f>L122</f>
        <v>0.5666666666666667</v>
      </c>
      <c r="U118" s="33"/>
    </row>
    <row r="119" spans="1:12" ht="12.75">
      <c r="A119" s="22" t="s">
        <v>4</v>
      </c>
      <c r="L119" s="11"/>
    </row>
    <row r="120" spans="1:21" ht="13.5" thickBot="1">
      <c r="A120" s="14" t="s">
        <v>5</v>
      </c>
      <c r="B120" s="53" t="s">
        <v>6</v>
      </c>
      <c r="C120" s="53"/>
      <c r="D120" s="53"/>
      <c r="E120" s="53" t="s">
        <v>7</v>
      </c>
      <c r="F120" s="53"/>
      <c r="G120" s="53"/>
      <c r="H120" s="14" t="s">
        <v>8</v>
      </c>
      <c r="I120" s="14"/>
      <c r="J120" s="14" t="s">
        <v>9</v>
      </c>
      <c r="K120" s="14"/>
      <c r="L120" s="14" t="s">
        <v>5</v>
      </c>
      <c r="M120" s="53" t="s">
        <v>6</v>
      </c>
      <c r="N120" s="53"/>
      <c r="O120" s="53"/>
      <c r="P120" s="53" t="s">
        <v>7</v>
      </c>
      <c r="Q120" s="53"/>
      <c r="R120" s="53"/>
      <c r="S120" s="14" t="s">
        <v>8</v>
      </c>
      <c r="T120" s="14"/>
      <c r="U120" s="14" t="s">
        <v>9</v>
      </c>
    </row>
    <row r="121" spans="1:21" ht="15">
      <c r="A121" s="23" t="s">
        <v>10</v>
      </c>
      <c r="B121" s="24" t="s">
        <v>11</v>
      </c>
      <c r="C121" s="25" t="s">
        <v>12</v>
      </c>
      <c r="D121" s="26" t="s">
        <v>13</v>
      </c>
      <c r="E121" s="24" t="s">
        <v>11</v>
      </c>
      <c r="F121" s="25" t="s">
        <v>12</v>
      </c>
      <c r="G121" s="26" t="s">
        <v>13</v>
      </c>
      <c r="H121" s="23" t="s">
        <v>13</v>
      </c>
      <c r="I121" s="23" t="s">
        <v>14</v>
      </c>
      <c r="J121" s="23" t="s">
        <v>15</v>
      </c>
      <c r="K121" s="27"/>
      <c r="L121" s="23" t="s">
        <v>10</v>
      </c>
      <c r="M121" s="24" t="s">
        <v>11</v>
      </c>
      <c r="N121" s="25" t="s">
        <v>12</v>
      </c>
      <c r="O121" s="26" t="s">
        <v>13</v>
      </c>
      <c r="P121" s="24" t="s">
        <v>11</v>
      </c>
      <c r="Q121" s="25" t="s">
        <v>12</v>
      </c>
      <c r="R121" s="26" t="s">
        <v>13</v>
      </c>
      <c r="S121" s="23" t="s">
        <v>13</v>
      </c>
      <c r="T121" s="23" t="s">
        <v>14</v>
      </c>
      <c r="U121" s="23" t="s">
        <v>15</v>
      </c>
    </row>
    <row r="122" spans="1:21" ht="12.75">
      <c r="A122" s="28">
        <v>0.5</v>
      </c>
      <c r="B122" s="29">
        <v>7</v>
      </c>
      <c r="C122" s="7">
        <v>7</v>
      </c>
      <c r="D122" s="40">
        <f>30*C122+500+1500</f>
        <v>2210</v>
      </c>
      <c r="E122" s="29">
        <v>6</v>
      </c>
      <c r="F122" s="7">
        <v>7</v>
      </c>
      <c r="G122" s="40">
        <f>30*F122+500+750</f>
        <v>1460</v>
      </c>
      <c r="H122" s="14">
        <f>D122-G122</f>
        <v>750</v>
      </c>
      <c r="I122" s="14">
        <v>13</v>
      </c>
      <c r="J122" s="31">
        <f>I122*A122</f>
        <v>6.5</v>
      </c>
      <c r="K122" s="27"/>
      <c r="L122" s="39">
        <v>0.5666666666666667</v>
      </c>
      <c r="M122" s="29">
        <f aca="true" t="shared" si="10" ref="M122:T123">B122</f>
        <v>7</v>
      </c>
      <c r="N122" s="7">
        <f t="shared" si="10"/>
        <v>7</v>
      </c>
      <c r="O122" s="40">
        <f t="shared" si="10"/>
        <v>2210</v>
      </c>
      <c r="P122" s="29">
        <f t="shared" si="10"/>
        <v>6</v>
      </c>
      <c r="Q122" s="7">
        <f t="shared" si="10"/>
        <v>7</v>
      </c>
      <c r="R122" s="40">
        <f t="shared" si="10"/>
        <v>1460</v>
      </c>
      <c r="S122" s="13">
        <f t="shared" si="10"/>
        <v>750</v>
      </c>
      <c r="T122" s="13">
        <f t="shared" si="10"/>
        <v>13</v>
      </c>
      <c r="U122" s="33">
        <f>T122*L122</f>
        <v>7.366666666666666</v>
      </c>
    </row>
    <row r="123" spans="1:21" ht="15.75" thickBot="1">
      <c r="A123" s="28">
        <f>1-A122</f>
        <v>0.5</v>
      </c>
      <c r="B123" s="34">
        <v>7</v>
      </c>
      <c r="C123" s="35">
        <v>6</v>
      </c>
      <c r="D123" s="36">
        <v>-100</v>
      </c>
      <c r="E123" s="34">
        <v>6</v>
      </c>
      <c r="F123" s="35">
        <v>6</v>
      </c>
      <c r="G123" s="42">
        <f>30*F123+500+750</f>
        <v>1430</v>
      </c>
      <c r="H123" s="43">
        <f>D123-G123</f>
        <v>-1530</v>
      </c>
      <c r="I123" s="14">
        <v>-17</v>
      </c>
      <c r="J123" s="37">
        <f>I123*A123</f>
        <v>-8.5</v>
      </c>
      <c r="L123" s="28">
        <f>1-L122</f>
        <v>0.43333333333333335</v>
      </c>
      <c r="M123" s="34">
        <f t="shared" si="10"/>
        <v>7</v>
      </c>
      <c r="N123" s="35">
        <f t="shared" si="10"/>
        <v>6</v>
      </c>
      <c r="O123" s="36">
        <f t="shared" si="10"/>
        <v>-100</v>
      </c>
      <c r="P123" s="34">
        <f t="shared" si="10"/>
        <v>6</v>
      </c>
      <c r="Q123" s="35">
        <f t="shared" si="10"/>
        <v>6</v>
      </c>
      <c r="R123" s="42">
        <f t="shared" si="10"/>
        <v>1430</v>
      </c>
      <c r="S123" s="44">
        <f t="shared" si="10"/>
        <v>-1530</v>
      </c>
      <c r="T123" s="13">
        <f t="shared" si="10"/>
        <v>-17</v>
      </c>
      <c r="U123" s="38">
        <f>T123*L123</f>
        <v>-7.366666666666667</v>
      </c>
    </row>
    <row r="124" spans="7:21" ht="12.75">
      <c r="G124" s="13" t="s">
        <v>16</v>
      </c>
      <c r="J124" s="33">
        <f>SUM(J122:J123)</f>
        <v>-2</v>
      </c>
      <c r="L124" s="13"/>
      <c r="M124" s="13"/>
      <c r="N124" s="13"/>
      <c r="O124" s="13"/>
      <c r="P124" s="13"/>
      <c r="Q124" s="13"/>
      <c r="R124" s="13" t="s">
        <v>16</v>
      </c>
      <c r="S124" s="13"/>
      <c r="T124" s="13"/>
      <c r="U124" s="33">
        <f>SUM(U122:U123)</f>
        <v>0</v>
      </c>
    </row>
    <row r="125" spans="10:21" ht="12.75">
      <c r="J125" s="33"/>
      <c r="L125" s="13"/>
      <c r="M125" s="13"/>
      <c r="N125" s="13"/>
      <c r="O125" s="13"/>
      <c r="P125" s="13"/>
      <c r="Q125" s="13"/>
      <c r="R125" s="13"/>
      <c r="S125" s="13"/>
      <c r="T125" s="13"/>
      <c r="U125" s="33"/>
    </row>
    <row r="126" spans="15:20" ht="12.75">
      <c r="O126" s="13"/>
      <c r="P126" s="13"/>
      <c r="Q126" s="13"/>
      <c r="R126" s="13"/>
      <c r="S126" s="20" t="s">
        <v>3</v>
      </c>
      <c r="T126" s="21">
        <f>L130</f>
        <v>0.56</v>
      </c>
    </row>
    <row r="127" spans="1:12" ht="12.75">
      <c r="A127" s="22" t="s">
        <v>17</v>
      </c>
      <c r="L127" s="11"/>
    </row>
    <row r="128" spans="1:21" ht="13.5" thickBot="1">
      <c r="A128" s="14" t="s">
        <v>5</v>
      </c>
      <c r="B128" s="53" t="s">
        <v>6</v>
      </c>
      <c r="C128" s="53"/>
      <c r="D128" s="53"/>
      <c r="E128" s="53" t="s">
        <v>7</v>
      </c>
      <c r="F128" s="53"/>
      <c r="G128" s="53"/>
      <c r="H128" s="14" t="s">
        <v>8</v>
      </c>
      <c r="I128" s="14"/>
      <c r="J128" s="14" t="s">
        <v>9</v>
      </c>
      <c r="L128" s="14" t="s">
        <v>5</v>
      </c>
      <c r="M128" s="53" t="s">
        <v>6</v>
      </c>
      <c r="N128" s="53"/>
      <c r="O128" s="53"/>
      <c r="P128" s="53" t="s">
        <v>7</v>
      </c>
      <c r="Q128" s="53"/>
      <c r="R128" s="53"/>
      <c r="S128" s="14" t="s">
        <v>8</v>
      </c>
      <c r="T128" s="14"/>
      <c r="U128" s="14" t="s">
        <v>9</v>
      </c>
    </row>
    <row r="129" spans="1:21" ht="15">
      <c r="A129" s="23" t="s">
        <v>10</v>
      </c>
      <c r="B129" s="24" t="s">
        <v>11</v>
      </c>
      <c r="C129" s="25" t="s">
        <v>12</v>
      </c>
      <c r="D129" s="26" t="s">
        <v>13</v>
      </c>
      <c r="E129" s="24" t="s">
        <v>11</v>
      </c>
      <c r="F129" s="25" t="s">
        <v>12</v>
      </c>
      <c r="G129" s="26" t="s">
        <v>13</v>
      </c>
      <c r="H129" s="23" t="s">
        <v>13</v>
      </c>
      <c r="I129" s="23" t="s">
        <v>14</v>
      </c>
      <c r="J129" s="23" t="s">
        <v>15</v>
      </c>
      <c r="L129" s="23" t="s">
        <v>10</v>
      </c>
      <c r="M129" s="24" t="s">
        <v>11</v>
      </c>
      <c r="N129" s="25" t="s">
        <v>12</v>
      </c>
      <c r="O129" s="26" t="s">
        <v>13</v>
      </c>
      <c r="P129" s="24" t="s">
        <v>11</v>
      </c>
      <c r="Q129" s="25" t="s">
        <v>12</v>
      </c>
      <c r="R129" s="26" t="s">
        <v>13</v>
      </c>
      <c r="S129" s="23" t="s">
        <v>13</v>
      </c>
      <c r="T129" s="23" t="s">
        <v>14</v>
      </c>
      <c r="U129" s="23" t="s">
        <v>15</v>
      </c>
    </row>
    <row r="130" spans="1:21" ht="12.75">
      <c r="A130" s="28">
        <v>0.5</v>
      </c>
      <c r="B130" s="29">
        <f>B122</f>
        <v>7</v>
      </c>
      <c r="C130" s="7">
        <f>C122</f>
        <v>7</v>
      </c>
      <c r="D130" s="40">
        <f>210+300+1000</f>
        <v>1510</v>
      </c>
      <c r="E130" s="29">
        <f>E122</f>
        <v>6</v>
      </c>
      <c r="F130" s="7">
        <f>F122</f>
        <v>7</v>
      </c>
      <c r="G130" s="40">
        <f>30*F130+300+500</f>
        <v>1010</v>
      </c>
      <c r="H130" s="14">
        <f>D130-G130</f>
        <v>500</v>
      </c>
      <c r="I130" s="14">
        <v>11</v>
      </c>
      <c r="J130" s="31">
        <f>I130*A130</f>
        <v>5.5</v>
      </c>
      <c r="L130" s="39">
        <v>0.56</v>
      </c>
      <c r="M130" s="29">
        <f>M122</f>
        <v>7</v>
      </c>
      <c r="N130" s="7">
        <f>N122</f>
        <v>7</v>
      </c>
      <c r="O130" s="40">
        <f>D130</f>
        <v>1510</v>
      </c>
      <c r="P130" s="29">
        <f>P122</f>
        <v>6</v>
      </c>
      <c r="Q130" s="7">
        <f>Q122</f>
        <v>7</v>
      </c>
      <c r="R130" s="40">
        <f aca="true" t="shared" si="11" ref="R130:T131">G130</f>
        <v>1010</v>
      </c>
      <c r="S130" s="13">
        <f t="shared" si="11"/>
        <v>500</v>
      </c>
      <c r="T130" s="13">
        <f t="shared" si="11"/>
        <v>11</v>
      </c>
      <c r="U130" s="33">
        <f>T130*L130</f>
        <v>6.16</v>
      </c>
    </row>
    <row r="131" spans="1:21" ht="15.75" thickBot="1">
      <c r="A131" s="28">
        <f>1-A130</f>
        <v>0.5</v>
      </c>
      <c r="B131" s="34">
        <f>B123</f>
        <v>7</v>
      </c>
      <c r="C131" s="35">
        <f>C123</f>
        <v>6</v>
      </c>
      <c r="D131" s="36">
        <v>-50</v>
      </c>
      <c r="E131" s="34">
        <f>E123</f>
        <v>6</v>
      </c>
      <c r="F131" s="35">
        <f>F123</f>
        <v>6</v>
      </c>
      <c r="G131" s="42">
        <f>30*F131+300+500</f>
        <v>980</v>
      </c>
      <c r="H131" s="43">
        <f>D131-G131</f>
        <v>-1030</v>
      </c>
      <c r="I131" s="14">
        <v>-14</v>
      </c>
      <c r="J131" s="37">
        <f>I131*A131</f>
        <v>-7</v>
      </c>
      <c r="L131" s="28">
        <f>1-L130</f>
        <v>0.43999999999999995</v>
      </c>
      <c r="M131" s="34">
        <f>M123</f>
        <v>7</v>
      </c>
      <c r="N131" s="35">
        <f>N123</f>
        <v>6</v>
      </c>
      <c r="O131" s="36">
        <f>D131</f>
        <v>-50</v>
      </c>
      <c r="P131" s="34">
        <f>P123</f>
        <v>6</v>
      </c>
      <c r="Q131" s="35">
        <f>Q123</f>
        <v>6</v>
      </c>
      <c r="R131" s="36">
        <f t="shared" si="11"/>
        <v>980</v>
      </c>
      <c r="S131" s="44">
        <f t="shared" si="11"/>
        <v>-1030</v>
      </c>
      <c r="T131" s="13">
        <f t="shared" si="11"/>
        <v>-14</v>
      </c>
      <c r="U131" s="38">
        <f>T131*L131</f>
        <v>-6.159999999999999</v>
      </c>
    </row>
    <row r="132" spans="7:21" ht="12.75">
      <c r="G132" s="13" t="s">
        <v>16</v>
      </c>
      <c r="J132" s="33">
        <f>SUM(J130:J131)</f>
        <v>-1.5</v>
      </c>
      <c r="L132" s="13"/>
      <c r="M132" s="13"/>
      <c r="N132" s="13"/>
      <c r="O132" s="13"/>
      <c r="P132" s="13"/>
      <c r="Q132" s="13"/>
      <c r="R132" s="13" t="s">
        <v>16</v>
      </c>
      <c r="S132" s="13"/>
      <c r="T132" s="13"/>
      <c r="U132" s="33">
        <f>SUM(U130:U131)</f>
        <v>0</v>
      </c>
    </row>
    <row r="133" spans="1:21" ht="13.5" thickBot="1">
      <c r="A133" s="10"/>
      <c r="B133" s="10"/>
      <c r="C133" s="10"/>
      <c r="D133" s="10"/>
      <c r="E133" s="10"/>
      <c r="F133" s="10"/>
      <c r="G133" s="10"/>
      <c r="H133" s="10"/>
      <c r="I133" s="10"/>
      <c r="J133" s="10"/>
      <c r="K133" s="10"/>
      <c r="L133" s="10"/>
      <c r="M133" s="10"/>
      <c r="N133" s="10"/>
      <c r="O133" s="10"/>
      <c r="P133" s="10"/>
      <c r="Q133" s="10"/>
      <c r="R133" s="10"/>
      <c r="S133" s="10"/>
      <c r="T133" s="10"/>
      <c r="U133" s="10"/>
    </row>
    <row r="135" spans="1:21" ht="12.75">
      <c r="A135" s="15" t="s">
        <v>24</v>
      </c>
      <c r="J135" s="33"/>
      <c r="L135" s="13"/>
      <c r="M135" s="13"/>
      <c r="N135" s="13"/>
      <c r="O135" s="13"/>
      <c r="P135" s="13"/>
      <c r="Q135" s="13"/>
      <c r="R135" s="13"/>
      <c r="S135" s="13"/>
      <c r="T135" s="13"/>
      <c r="U135" s="33"/>
    </row>
    <row r="136" spans="1:21" ht="12.75">
      <c r="A136" s="15"/>
      <c r="J136" s="33"/>
      <c r="L136" s="13"/>
      <c r="O136" s="13"/>
      <c r="P136" s="13"/>
      <c r="Q136" s="13"/>
      <c r="R136" s="13"/>
      <c r="S136" s="20" t="s">
        <v>3</v>
      </c>
      <c r="T136" s="21">
        <f>L140</f>
        <v>0.5517241379310345</v>
      </c>
      <c r="U136" s="33"/>
    </row>
    <row r="137" spans="1:12" ht="12.75">
      <c r="A137" s="22" t="s">
        <v>4</v>
      </c>
      <c r="L137" s="11"/>
    </row>
    <row r="138" spans="1:21" ht="13.5" thickBot="1">
      <c r="A138" s="14" t="s">
        <v>5</v>
      </c>
      <c r="B138" s="53" t="s">
        <v>6</v>
      </c>
      <c r="C138" s="53"/>
      <c r="D138" s="53"/>
      <c r="E138" s="53" t="s">
        <v>7</v>
      </c>
      <c r="F138" s="53"/>
      <c r="G138" s="53"/>
      <c r="H138" s="14" t="s">
        <v>8</v>
      </c>
      <c r="I138" s="14"/>
      <c r="J138" s="14" t="s">
        <v>9</v>
      </c>
      <c r="K138" s="14"/>
      <c r="L138" s="14" t="s">
        <v>5</v>
      </c>
      <c r="M138" s="53" t="s">
        <v>6</v>
      </c>
      <c r="N138" s="53"/>
      <c r="O138" s="53"/>
      <c r="P138" s="53" t="s">
        <v>7</v>
      </c>
      <c r="Q138" s="53"/>
      <c r="R138" s="53"/>
      <c r="S138" s="14" t="s">
        <v>8</v>
      </c>
      <c r="T138" s="14"/>
      <c r="U138" s="14" t="s">
        <v>9</v>
      </c>
    </row>
    <row r="139" spans="1:21" ht="15">
      <c r="A139" s="23" t="s">
        <v>10</v>
      </c>
      <c r="B139" s="24" t="s">
        <v>11</v>
      </c>
      <c r="C139" s="25" t="s">
        <v>12</v>
      </c>
      <c r="D139" s="26" t="s">
        <v>13</v>
      </c>
      <c r="E139" s="24" t="s">
        <v>11</v>
      </c>
      <c r="F139" s="25" t="s">
        <v>12</v>
      </c>
      <c r="G139" s="26" t="s">
        <v>13</v>
      </c>
      <c r="H139" s="23" t="s">
        <v>13</v>
      </c>
      <c r="I139" s="23" t="s">
        <v>14</v>
      </c>
      <c r="J139" s="23" t="s">
        <v>15</v>
      </c>
      <c r="K139" s="27"/>
      <c r="L139" s="23" t="s">
        <v>10</v>
      </c>
      <c r="M139" s="24" t="s">
        <v>11</v>
      </c>
      <c r="N139" s="25" t="s">
        <v>12</v>
      </c>
      <c r="O139" s="26" t="s">
        <v>13</v>
      </c>
      <c r="P139" s="24" t="s">
        <v>11</v>
      </c>
      <c r="Q139" s="25" t="s">
        <v>12</v>
      </c>
      <c r="R139" s="26" t="s">
        <v>13</v>
      </c>
      <c r="S139" s="23" t="s">
        <v>13</v>
      </c>
      <c r="T139" s="23" t="s">
        <v>14</v>
      </c>
      <c r="U139" s="23" t="s">
        <v>15</v>
      </c>
    </row>
    <row r="140" spans="1:21" ht="12.75">
      <c r="A140" s="28">
        <v>0.5</v>
      </c>
      <c r="B140" s="29">
        <v>7</v>
      </c>
      <c r="C140" s="7">
        <v>7</v>
      </c>
      <c r="D140" s="40">
        <f>20*C140+500+1500</f>
        <v>2140</v>
      </c>
      <c r="E140" s="29">
        <v>6</v>
      </c>
      <c r="F140" s="7">
        <v>7</v>
      </c>
      <c r="G140" s="40">
        <f>20*F140+500+750</f>
        <v>1390</v>
      </c>
      <c r="H140" s="14">
        <f>D140-G140</f>
        <v>750</v>
      </c>
      <c r="I140" s="14">
        <v>13</v>
      </c>
      <c r="J140" s="31">
        <f>I140*A140</f>
        <v>6.5</v>
      </c>
      <c r="K140" s="27"/>
      <c r="L140" s="39">
        <v>0.5517241379310345</v>
      </c>
      <c r="M140" s="29">
        <f aca="true" t="shared" si="12" ref="M140:T141">B140</f>
        <v>7</v>
      </c>
      <c r="N140" s="7">
        <f t="shared" si="12"/>
        <v>7</v>
      </c>
      <c r="O140" s="40">
        <f t="shared" si="12"/>
        <v>2140</v>
      </c>
      <c r="P140" s="29">
        <f t="shared" si="12"/>
        <v>6</v>
      </c>
      <c r="Q140" s="7">
        <f t="shared" si="12"/>
        <v>7</v>
      </c>
      <c r="R140" s="40">
        <f t="shared" si="12"/>
        <v>1390</v>
      </c>
      <c r="S140" s="13">
        <f t="shared" si="12"/>
        <v>750</v>
      </c>
      <c r="T140" s="13">
        <f t="shared" si="12"/>
        <v>13</v>
      </c>
      <c r="U140" s="33">
        <f>T140*L140</f>
        <v>7.172413793103448</v>
      </c>
    </row>
    <row r="141" spans="1:21" ht="15.75" thickBot="1">
      <c r="A141" s="28">
        <f>1-A140</f>
        <v>0.5</v>
      </c>
      <c r="B141" s="34">
        <v>7</v>
      </c>
      <c r="C141" s="35">
        <v>6</v>
      </c>
      <c r="D141" s="36">
        <v>-100</v>
      </c>
      <c r="E141" s="34">
        <v>6</v>
      </c>
      <c r="F141" s="35">
        <v>6</v>
      </c>
      <c r="G141" s="42">
        <f>20*F141+500+750</f>
        <v>1370</v>
      </c>
      <c r="H141" s="43">
        <f>D141-G141</f>
        <v>-1470</v>
      </c>
      <c r="I141" s="14">
        <v>-16</v>
      </c>
      <c r="J141" s="37">
        <f>I141*A141</f>
        <v>-8</v>
      </c>
      <c r="L141" s="28">
        <f>1-L140</f>
        <v>0.4482758620689655</v>
      </c>
      <c r="M141" s="34">
        <f t="shared" si="12"/>
        <v>7</v>
      </c>
      <c r="N141" s="35">
        <f t="shared" si="12"/>
        <v>6</v>
      </c>
      <c r="O141" s="36">
        <f t="shared" si="12"/>
        <v>-100</v>
      </c>
      <c r="P141" s="34">
        <f t="shared" si="12"/>
        <v>6</v>
      </c>
      <c r="Q141" s="35">
        <f t="shared" si="12"/>
        <v>6</v>
      </c>
      <c r="R141" s="42">
        <f t="shared" si="12"/>
        <v>1370</v>
      </c>
      <c r="S141" s="44">
        <f t="shared" si="12"/>
        <v>-1470</v>
      </c>
      <c r="T141" s="13">
        <f t="shared" si="12"/>
        <v>-16</v>
      </c>
      <c r="U141" s="38">
        <f>T141*L141</f>
        <v>-7.172413793103448</v>
      </c>
    </row>
    <row r="142" spans="7:21" ht="12.75">
      <c r="G142" s="13" t="s">
        <v>16</v>
      </c>
      <c r="J142" s="33">
        <f>SUM(J140:J141)</f>
        <v>-1.5</v>
      </c>
      <c r="L142" s="13"/>
      <c r="M142" s="13"/>
      <c r="N142" s="13"/>
      <c r="O142" s="13"/>
      <c r="P142" s="13"/>
      <c r="Q142" s="13"/>
      <c r="R142" s="13" t="s">
        <v>16</v>
      </c>
      <c r="S142" s="13"/>
      <c r="T142" s="13"/>
      <c r="U142" s="33">
        <f>SUM(U140:U141)</f>
        <v>0</v>
      </c>
    </row>
    <row r="143" spans="10:21" ht="12.75">
      <c r="J143" s="33"/>
      <c r="L143" s="13"/>
      <c r="M143" s="13"/>
      <c r="N143" s="13"/>
      <c r="O143" s="13"/>
      <c r="P143" s="13"/>
      <c r="Q143" s="13"/>
      <c r="R143" s="13"/>
      <c r="S143" s="13"/>
      <c r="T143" s="13"/>
      <c r="U143" s="33"/>
    </row>
    <row r="144" spans="15:20" ht="12.75">
      <c r="O144" s="13"/>
      <c r="P144" s="13"/>
      <c r="Q144" s="13"/>
      <c r="R144" s="13"/>
      <c r="S144" s="20" t="s">
        <v>3</v>
      </c>
      <c r="T144" s="21">
        <f>L148</f>
        <v>0.56</v>
      </c>
    </row>
    <row r="145" spans="1:12" ht="12.75">
      <c r="A145" s="22" t="s">
        <v>17</v>
      </c>
      <c r="L145" s="11"/>
    </row>
    <row r="146" spans="1:21" ht="13.5" thickBot="1">
      <c r="A146" s="14" t="s">
        <v>5</v>
      </c>
      <c r="B146" s="53" t="s">
        <v>6</v>
      </c>
      <c r="C146" s="53"/>
      <c r="D146" s="53"/>
      <c r="E146" s="53" t="s">
        <v>7</v>
      </c>
      <c r="F146" s="53"/>
      <c r="G146" s="53"/>
      <c r="H146" s="14" t="s">
        <v>8</v>
      </c>
      <c r="I146" s="14"/>
      <c r="J146" s="14" t="s">
        <v>9</v>
      </c>
      <c r="L146" s="14" t="s">
        <v>5</v>
      </c>
      <c r="M146" s="53" t="s">
        <v>6</v>
      </c>
      <c r="N146" s="53"/>
      <c r="O146" s="53"/>
      <c r="P146" s="53" t="s">
        <v>7</v>
      </c>
      <c r="Q146" s="53"/>
      <c r="R146" s="53"/>
      <c r="S146" s="14" t="s">
        <v>8</v>
      </c>
      <c r="T146" s="14"/>
      <c r="U146" s="14" t="s">
        <v>9</v>
      </c>
    </row>
    <row r="147" spans="1:21" ht="15">
      <c r="A147" s="23" t="s">
        <v>10</v>
      </c>
      <c r="B147" s="24" t="s">
        <v>11</v>
      </c>
      <c r="C147" s="25" t="s">
        <v>12</v>
      </c>
      <c r="D147" s="26" t="s">
        <v>13</v>
      </c>
      <c r="E147" s="24" t="s">
        <v>11</v>
      </c>
      <c r="F147" s="25" t="s">
        <v>12</v>
      </c>
      <c r="G147" s="26" t="s">
        <v>13</v>
      </c>
      <c r="H147" s="23" t="s">
        <v>13</v>
      </c>
      <c r="I147" s="23" t="s">
        <v>14</v>
      </c>
      <c r="J147" s="23" t="s">
        <v>15</v>
      </c>
      <c r="L147" s="23" t="s">
        <v>10</v>
      </c>
      <c r="M147" s="24" t="s">
        <v>11</v>
      </c>
      <c r="N147" s="25" t="s">
        <v>12</v>
      </c>
      <c r="O147" s="26" t="s">
        <v>13</v>
      </c>
      <c r="P147" s="24" t="s">
        <v>11</v>
      </c>
      <c r="Q147" s="25" t="s">
        <v>12</v>
      </c>
      <c r="R147" s="26" t="s">
        <v>13</v>
      </c>
      <c r="S147" s="23" t="s">
        <v>13</v>
      </c>
      <c r="T147" s="23" t="s">
        <v>14</v>
      </c>
      <c r="U147" s="23" t="s">
        <v>15</v>
      </c>
    </row>
    <row r="148" spans="1:21" ht="12.75">
      <c r="A148" s="28">
        <v>0.5</v>
      </c>
      <c r="B148" s="29">
        <f>B140</f>
        <v>7</v>
      </c>
      <c r="C148" s="7">
        <f>C140</f>
        <v>7</v>
      </c>
      <c r="D148" s="40">
        <f>C148*20+300+1000</f>
        <v>1440</v>
      </c>
      <c r="E148" s="29">
        <f>E140</f>
        <v>6</v>
      </c>
      <c r="F148" s="7">
        <f>F140</f>
        <v>7</v>
      </c>
      <c r="G148" s="40">
        <f>20*F148+300+500</f>
        <v>940</v>
      </c>
      <c r="H148" s="14">
        <f>D148-G148</f>
        <v>500</v>
      </c>
      <c r="I148" s="14">
        <v>11</v>
      </c>
      <c r="J148" s="31">
        <f>I148*A148</f>
        <v>5.5</v>
      </c>
      <c r="L148" s="39">
        <v>0.56</v>
      </c>
      <c r="M148" s="29">
        <f>M140</f>
        <v>7</v>
      </c>
      <c r="N148" s="7">
        <f>N140</f>
        <v>7</v>
      </c>
      <c r="O148" s="40">
        <f>D148</f>
        <v>1440</v>
      </c>
      <c r="P148" s="29">
        <f>P140</f>
        <v>6</v>
      </c>
      <c r="Q148" s="7">
        <f>Q140</f>
        <v>7</v>
      </c>
      <c r="R148" s="41">
        <f aca="true" t="shared" si="13" ref="R148:T149">G148</f>
        <v>940</v>
      </c>
      <c r="S148" s="13">
        <f t="shared" si="13"/>
        <v>500</v>
      </c>
      <c r="T148" s="13">
        <f t="shared" si="13"/>
        <v>11</v>
      </c>
      <c r="U148" s="33">
        <f>T148*L148</f>
        <v>6.16</v>
      </c>
    </row>
    <row r="149" spans="1:21" ht="15.75" thickBot="1">
      <c r="A149" s="28">
        <f>1-A148</f>
        <v>0.5</v>
      </c>
      <c r="B149" s="34">
        <f>B141</f>
        <v>7</v>
      </c>
      <c r="C149" s="35">
        <f>C141</f>
        <v>6</v>
      </c>
      <c r="D149" s="36">
        <v>-50</v>
      </c>
      <c r="E149" s="34">
        <f>E141</f>
        <v>6</v>
      </c>
      <c r="F149" s="35">
        <f>F141</f>
        <v>6</v>
      </c>
      <c r="G149" s="42">
        <f>20*F149+300+500</f>
        <v>920</v>
      </c>
      <c r="H149" s="43">
        <f>D149-G149</f>
        <v>-970</v>
      </c>
      <c r="I149" s="14">
        <v>-14</v>
      </c>
      <c r="J149" s="37">
        <f>I149*A149</f>
        <v>-7</v>
      </c>
      <c r="L149" s="28">
        <f>1-L148</f>
        <v>0.43999999999999995</v>
      </c>
      <c r="M149" s="34">
        <f>M141</f>
        <v>7</v>
      </c>
      <c r="N149" s="35">
        <f>N141</f>
        <v>6</v>
      </c>
      <c r="O149" s="36">
        <f>D149</f>
        <v>-50</v>
      </c>
      <c r="P149" s="34">
        <f>P141</f>
        <v>6</v>
      </c>
      <c r="Q149" s="35">
        <f>Q141</f>
        <v>6</v>
      </c>
      <c r="R149" s="36">
        <f t="shared" si="13"/>
        <v>920</v>
      </c>
      <c r="S149" s="44">
        <f t="shared" si="13"/>
        <v>-970</v>
      </c>
      <c r="T149" s="13">
        <f t="shared" si="13"/>
        <v>-14</v>
      </c>
      <c r="U149" s="38">
        <f>T149*L149</f>
        <v>-6.159999999999999</v>
      </c>
    </row>
    <row r="150" spans="7:21" ht="12.75">
      <c r="G150" s="13" t="s">
        <v>16</v>
      </c>
      <c r="J150" s="33">
        <f>SUM(J148:J149)</f>
        <v>-1.5</v>
      </c>
      <c r="L150" s="13"/>
      <c r="M150" s="13"/>
      <c r="N150" s="13"/>
      <c r="O150" s="13"/>
      <c r="P150" s="13"/>
      <c r="Q150" s="13"/>
      <c r="R150" s="13" t="s">
        <v>16</v>
      </c>
      <c r="S150" s="13"/>
      <c r="T150" s="13"/>
      <c r="U150" s="33">
        <f>SUM(U148:U149)</f>
        <v>0</v>
      </c>
    </row>
    <row r="153" spans="12:21" ht="12.75">
      <c r="L153" s="13"/>
      <c r="M153" s="13"/>
      <c r="N153" s="13"/>
      <c r="O153" s="13"/>
      <c r="P153" s="13"/>
      <c r="Q153" s="13"/>
      <c r="R153" s="13"/>
      <c r="S153" s="13"/>
      <c r="T153" s="13"/>
      <c r="U153" s="13"/>
    </row>
    <row r="154" spans="12:21" ht="12.75">
      <c r="L154" s="13"/>
      <c r="M154" s="13"/>
      <c r="N154" s="13"/>
      <c r="O154" s="13"/>
      <c r="P154" s="13"/>
      <c r="Q154" s="13"/>
      <c r="R154" s="13"/>
      <c r="S154" s="13"/>
      <c r="T154" s="13"/>
      <c r="U154" s="13"/>
    </row>
    <row r="155" spans="12:21" ht="12.75">
      <c r="L155" s="13"/>
      <c r="M155" s="13"/>
      <c r="N155" s="13"/>
      <c r="O155" s="13"/>
      <c r="P155" s="13"/>
      <c r="Q155" s="13"/>
      <c r="R155" s="13"/>
      <c r="S155" s="13"/>
      <c r="T155" s="13"/>
      <c r="U155" s="13"/>
    </row>
    <row r="157" spans="12:21" ht="12.75">
      <c r="L157" s="13"/>
      <c r="M157" s="13"/>
      <c r="N157" s="13"/>
      <c r="O157" s="13"/>
      <c r="P157" s="13"/>
      <c r="Q157" s="13"/>
      <c r="R157" s="13"/>
      <c r="S157" s="13"/>
      <c r="T157" s="13"/>
      <c r="U157" s="13"/>
    </row>
    <row r="158" spans="12:21" ht="12.75">
      <c r="L158" s="13"/>
      <c r="M158" s="13"/>
      <c r="N158" s="13"/>
      <c r="O158" s="13"/>
      <c r="P158" s="13"/>
      <c r="Q158" s="13"/>
      <c r="R158" s="13"/>
      <c r="S158" s="13"/>
      <c r="T158" s="13"/>
      <c r="U158" s="13"/>
    </row>
    <row r="159" spans="12:21" ht="12.75">
      <c r="L159" s="13"/>
      <c r="M159" s="13"/>
      <c r="N159" s="13"/>
      <c r="O159" s="13"/>
      <c r="P159" s="13"/>
      <c r="Q159" s="13"/>
      <c r="R159" s="13"/>
      <c r="S159" s="13"/>
      <c r="T159" s="13"/>
      <c r="U159" s="13"/>
    </row>
    <row r="161" spans="12:21" ht="12.75">
      <c r="L161" s="13"/>
      <c r="M161" s="13"/>
      <c r="N161" s="13"/>
      <c r="O161" s="13"/>
      <c r="P161" s="13"/>
      <c r="Q161" s="13"/>
      <c r="R161" s="13"/>
      <c r="S161" s="13"/>
      <c r="T161" s="13"/>
      <c r="U161" s="13"/>
    </row>
    <row r="162" spans="12:21" ht="12.75">
      <c r="L162" s="13"/>
      <c r="M162" s="13"/>
      <c r="N162" s="13"/>
      <c r="O162" s="13"/>
      <c r="P162" s="13"/>
      <c r="Q162" s="13"/>
      <c r="R162" s="13"/>
      <c r="S162" s="13"/>
      <c r="T162" s="13"/>
      <c r="U162" s="13"/>
    </row>
    <row r="163" spans="12:21" ht="12.75">
      <c r="L163" s="13"/>
      <c r="M163" s="13"/>
      <c r="N163" s="13"/>
      <c r="O163" s="13"/>
      <c r="P163" s="13"/>
      <c r="Q163" s="13"/>
      <c r="R163" s="13"/>
      <c r="S163" s="13"/>
      <c r="T163" s="13"/>
      <c r="U163" s="13"/>
    </row>
  </sheetData>
  <sheetProtection/>
  <mergeCells count="64">
    <mergeCell ref="B138:D138"/>
    <mergeCell ref="E138:G138"/>
    <mergeCell ref="M138:O138"/>
    <mergeCell ref="P138:R138"/>
    <mergeCell ref="B146:D146"/>
    <mergeCell ref="E146:G146"/>
    <mergeCell ref="M146:O146"/>
    <mergeCell ref="P146:R146"/>
    <mergeCell ref="B120:D120"/>
    <mergeCell ref="E120:G120"/>
    <mergeCell ref="M120:O120"/>
    <mergeCell ref="P120:R120"/>
    <mergeCell ref="B128:D128"/>
    <mergeCell ref="E128:G128"/>
    <mergeCell ref="M128:O128"/>
    <mergeCell ref="P128:R128"/>
    <mergeCell ref="B102:D102"/>
    <mergeCell ref="E102:G102"/>
    <mergeCell ref="M102:O102"/>
    <mergeCell ref="P102:R102"/>
    <mergeCell ref="B110:D110"/>
    <mergeCell ref="E110:G110"/>
    <mergeCell ref="M110:O110"/>
    <mergeCell ref="P110:R110"/>
    <mergeCell ref="B84:D84"/>
    <mergeCell ref="E84:G84"/>
    <mergeCell ref="M84:O84"/>
    <mergeCell ref="P84:R84"/>
    <mergeCell ref="B92:D92"/>
    <mergeCell ref="E92:G92"/>
    <mergeCell ref="M92:O92"/>
    <mergeCell ref="P92:R92"/>
    <mergeCell ref="B28:D28"/>
    <mergeCell ref="E28:G28"/>
    <mergeCell ref="M74:O74"/>
    <mergeCell ref="P74:R74"/>
    <mergeCell ref="M48:O48"/>
    <mergeCell ref="P48:R48"/>
    <mergeCell ref="M56:O56"/>
    <mergeCell ref="P56:R56"/>
    <mergeCell ref="M28:O28"/>
    <mergeCell ref="P28:R28"/>
    <mergeCell ref="M36:O36"/>
    <mergeCell ref="P36:R36"/>
    <mergeCell ref="M66:O66"/>
    <mergeCell ref="P66:R66"/>
    <mergeCell ref="B48:D48"/>
    <mergeCell ref="E48:G48"/>
    <mergeCell ref="B74:D74"/>
    <mergeCell ref="E74:G74"/>
    <mergeCell ref="B36:D36"/>
    <mergeCell ref="E36:G36"/>
    <mergeCell ref="B56:D56"/>
    <mergeCell ref="E56:G56"/>
    <mergeCell ref="B66:D66"/>
    <mergeCell ref="E66:G66"/>
    <mergeCell ref="A6:J9"/>
    <mergeCell ref="A11:J13"/>
    <mergeCell ref="A14:J16"/>
    <mergeCell ref="L6:U8"/>
    <mergeCell ref="A18:J21"/>
    <mergeCell ref="L10:U12"/>
    <mergeCell ref="L13:U15"/>
    <mergeCell ref="L17:U18"/>
  </mergeCells>
  <printOptions/>
  <pageMargins left="0.35" right="0.35" top="0.5" bottom="0.5" header="0.5" footer="0.5"/>
  <pageSetup blackAndWhite="1" fitToHeight="2" horizontalDpi="300" verticalDpi="300" orientation="landscape" r:id="rId1"/>
  <headerFooter alignWithMargins="0">
    <oddHeader>&amp;L    MJN
&amp;D&amp;C&amp;"Times New Roman,Bold"&amp;14APPENDIX&amp;"Times New Roman,Regular"&amp;12
Bidding Decision Table
IMPs Scoring&amp;RPage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NRS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J Nathan</dc:creator>
  <cp:keywords/>
  <dc:description/>
  <cp:lastModifiedBy>Sue Z</cp:lastModifiedBy>
  <cp:lastPrinted>2012-03-15T21:57:54Z</cp:lastPrinted>
  <dcterms:created xsi:type="dcterms:W3CDTF">2003-06-03T02:11:18Z</dcterms:created>
  <dcterms:modified xsi:type="dcterms:W3CDTF">2016-12-21T19:05:42Z</dcterms:modified>
  <cp:category/>
  <cp:version/>
  <cp:contentType/>
  <cp:contentStatus/>
</cp:coreProperties>
</file>